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OFFINSWELL\Finance\"/>
    </mc:Choice>
  </mc:AlternateContent>
  <bookViews>
    <workbookView xWindow="0" yWindow="0" windowWidth="20490" windowHeight="7620" activeTab="1"/>
  </bookViews>
  <sheets>
    <sheet name="Cashbook" sheetId="1" r:id="rId1"/>
    <sheet name="Paths Cashbook" sheetId="2" r:id="rId2"/>
    <sheet name="Forecast" sheetId="3" r:id="rId3"/>
    <sheet name="BUDGET 2015-16" sheetId="5" r:id="rId4"/>
    <sheet name="REPORT" sheetId="4" r:id="rId5"/>
    <sheet name="RETURN" sheetId="7" r:id="rId6"/>
    <sheet name="VARIANCES" sheetId="8" r:id="rId7"/>
    <sheet name="BANK REC" sheetId="9" r:id="rId8"/>
    <sheet name="Asset list etc" sheetId="6" r:id="rId9"/>
    <sheet name="Asset Register" sheetId="10" r:id="rId10"/>
  </sheets>
  <definedNames>
    <definedName name="_xlnm.Print_Titles" localSheetId="8">'Asset list etc'!$1:$4</definedName>
  </definedNames>
  <calcPr calcId="171027" fullCalcOnLoad="1"/>
</workbook>
</file>

<file path=xl/calcChain.xml><?xml version="1.0" encoding="utf-8"?>
<calcChain xmlns="http://schemas.openxmlformats.org/spreadsheetml/2006/main">
  <c r="H51" i="9" l="1"/>
  <c r="H33" i="9"/>
  <c r="I27" i="8"/>
  <c r="D17" i="7"/>
  <c r="D21" i="7"/>
  <c r="D13" i="7"/>
  <c r="D11" i="7"/>
  <c r="D9" i="7"/>
  <c r="F7" i="7"/>
  <c r="D7" i="7"/>
  <c r="H40" i="4"/>
  <c r="H41" i="4"/>
  <c r="H53" i="4"/>
  <c r="J19" i="2"/>
  <c r="H19" i="2"/>
  <c r="H52" i="4"/>
  <c r="H48" i="4"/>
  <c r="D42" i="1"/>
  <c r="C42" i="1"/>
  <c r="E8" i="1"/>
  <c r="U42" i="1"/>
  <c r="I42" i="1"/>
  <c r="E19" i="4"/>
  <c r="E23" i="4"/>
  <c r="E22" i="4"/>
  <c r="E18" i="4"/>
  <c r="E17" i="4"/>
  <c r="E16" i="4"/>
  <c r="E15" i="4"/>
  <c r="E14" i="4"/>
  <c r="T42" i="1"/>
  <c r="S42" i="1"/>
  <c r="R42" i="1"/>
  <c r="Q42" i="1"/>
  <c r="P42" i="1"/>
  <c r="O42" i="1"/>
  <c r="G20" i="3"/>
  <c r="N42" i="1"/>
  <c r="G19" i="3"/>
  <c r="L42" i="1"/>
  <c r="J42" i="1"/>
  <c r="D10" i="2"/>
  <c r="F17" i="7"/>
  <c r="F21" i="7"/>
  <c r="F24" i="7"/>
  <c r="I19" i="2"/>
  <c r="G30" i="3"/>
  <c r="K19" i="2"/>
  <c r="G33" i="3"/>
  <c r="C19" i="2"/>
  <c r="H56" i="1"/>
  <c r="G54" i="1"/>
  <c r="K20" i="3"/>
  <c r="K12" i="3"/>
  <c r="G11" i="3"/>
  <c r="G13" i="3"/>
  <c r="G27" i="3"/>
  <c r="G25" i="3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9" i="1"/>
  <c r="E10" i="1"/>
  <c r="E11" i="1"/>
  <c r="E12" i="1"/>
  <c r="E13" i="1"/>
  <c r="E14" i="1"/>
  <c r="E15" i="1"/>
  <c r="E16" i="1"/>
  <c r="E17" i="1"/>
  <c r="E18" i="1"/>
  <c r="E19" i="1"/>
  <c r="E6" i="4"/>
  <c r="F12" i="4"/>
  <c r="H38" i="4"/>
  <c r="I13" i="8"/>
  <c r="C41" i="5"/>
  <c r="E41" i="5"/>
  <c r="E30" i="5"/>
  <c r="E43" i="5"/>
  <c r="E28" i="2"/>
  <c r="E37" i="2"/>
  <c r="K8" i="3"/>
  <c r="K31" i="3"/>
  <c r="H38" i="6"/>
  <c r="C22" i="10"/>
  <c r="I41" i="5"/>
  <c r="G41" i="5"/>
  <c r="K32" i="3"/>
  <c r="I13" i="3"/>
  <c r="I38" i="3"/>
  <c r="I40" i="3"/>
  <c r="E13" i="3"/>
  <c r="C13" i="3"/>
  <c r="C38" i="3"/>
  <c r="K9" i="3"/>
  <c r="K13" i="3"/>
  <c r="K10" i="3"/>
  <c r="K11" i="3"/>
  <c r="K7" i="3"/>
  <c r="E9" i="4"/>
  <c r="K34" i="3"/>
  <c r="K29" i="3"/>
  <c r="C36" i="3"/>
  <c r="K42" i="1"/>
  <c r="G28" i="3"/>
  <c r="M42" i="1"/>
  <c r="G17" i="3"/>
  <c r="I36" i="3"/>
  <c r="K30" i="3"/>
  <c r="K28" i="3"/>
  <c r="H27" i="9"/>
  <c r="H7" i="7"/>
  <c r="J28" i="7"/>
  <c r="K26" i="7"/>
  <c r="J26" i="7"/>
  <c r="H15" i="7"/>
  <c r="J15" i="7"/>
  <c r="I21" i="7"/>
  <c r="I12" i="4"/>
  <c r="I33" i="4"/>
  <c r="I30" i="4"/>
  <c r="I30" i="5"/>
  <c r="I43" i="5"/>
  <c r="I55" i="5"/>
  <c r="G49" i="5"/>
  <c r="G30" i="5"/>
  <c r="G43" i="5"/>
  <c r="G50" i="5"/>
  <c r="G51" i="5"/>
  <c r="I54" i="5"/>
  <c r="C30" i="5"/>
  <c r="C43" i="5"/>
  <c r="K33" i="3"/>
  <c r="K26" i="3"/>
  <c r="K21" i="3"/>
  <c r="K16" i="3"/>
  <c r="K36" i="3"/>
  <c r="K19" i="3"/>
  <c r="K23" i="3"/>
  <c r="K24" i="3"/>
  <c r="K22" i="3"/>
  <c r="K18" i="3"/>
  <c r="K25" i="3"/>
  <c r="K27" i="3"/>
  <c r="K17" i="3"/>
  <c r="E36" i="3"/>
  <c r="E38" i="3"/>
  <c r="E40" i="3"/>
  <c r="F11" i="7"/>
  <c r="G18" i="3"/>
  <c r="H13" i="7"/>
  <c r="J13" i="7"/>
  <c r="I56" i="5"/>
  <c r="G16" i="3"/>
  <c r="H46" i="9"/>
  <c r="G21" i="3"/>
  <c r="K13" i="7"/>
  <c r="H11" i="7"/>
  <c r="G36" i="3"/>
  <c r="E21" i="4"/>
  <c r="H17" i="7"/>
  <c r="K11" i="7"/>
  <c r="J11" i="7"/>
  <c r="D24" i="7"/>
  <c r="F33" i="4"/>
  <c r="H9" i="7"/>
  <c r="K17" i="7"/>
  <c r="J17" i="7"/>
  <c r="H21" i="7"/>
  <c r="H24" i="7"/>
  <c r="J9" i="7"/>
  <c r="K9" i="7"/>
  <c r="H35" i="9"/>
  <c r="H40" i="9"/>
</calcChain>
</file>

<file path=xl/sharedStrings.xml><?xml version="1.0" encoding="utf-8"?>
<sst xmlns="http://schemas.openxmlformats.org/spreadsheetml/2006/main" count="399" uniqueCount="268">
  <si>
    <t>COFFINSWELL PARISH COUNCIL</t>
  </si>
  <si>
    <t xml:space="preserve">ACCOUNT NO. 80510629 - COFFINSWELL PARISH COUNCIL </t>
  </si>
  <si>
    <t>DATE</t>
  </si>
  <si>
    <t>RECEIPTS</t>
  </si>
  <si>
    <t>AMOUNT</t>
  </si>
  <si>
    <t>BALANCE</t>
  </si>
  <si>
    <t>PAYMENTS</t>
  </si>
  <si>
    <t>Min Ref</t>
  </si>
  <si>
    <t>CHEQUE NO.</t>
  </si>
  <si>
    <t>Grass Cutting</t>
  </si>
  <si>
    <t>Audit</t>
  </si>
  <si>
    <t>Insurance</t>
  </si>
  <si>
    <t>VAT</t>
  </si>
  <si>
    <t>Other</t>
  </si>
  <si>
    <t>Balance b/f</t>
  </si>
  <si>
    <t>Teignbridge DC</t>
  </si>
  <si>
    <t>DAPC</t>
  </si>
  <si>
    <t>ACCOUNT NO. 40825018   COFFINSWELL PARISH COUNCIL  - PARISH PATHS</t>
  </si>
  <si>
    <t>MINUTE REF</t>
  </si>
  <si>
    <t>GRASS CUTTING</t>
  </si>
  <si>
    <t>RENT OF VESTRY</t>
  </si>
  <si>
    <t>INTERNAL AUDIT</t>
  </si>
  <si>
    <t>INSURANCE</t>
  </si>
  <si>
    <t>CLERK SALARY</t>
  </si>
  <si>
    <t>CLERK EXPENSES</t>
  </si>
  <si>
    <t>AGM &amp; PRESENTATIONS</t>
  </si>
  <si>
    <t>REPAIRS AND MAINTENANCE</t>
  </si>
  <si>
    <t>ELECTION EXPENSES</t>
  </si>
  <si>
    <t>Variance</t>
  </si>
  <si>
    <t>TOTAL</t>
  </si>
  <si>
    <t>FOOTPATHS</t>
  </si>
  <si>
    <t>EXPENDITURE</t>
  </si>
  <si>
    <t xml:space="preserve">TRAINING </t>
  </si>
  <si>
    <t>AGM EXPENSES</t>
  </si>
  <si>
    <t>SLCC SUBSCRIPTION</t>
  </si>
  <si>
    <t>DAPC SUBSCRIPTION</t>
  </si>
  <si>
    <t>FOOTPATH MAINTENANCE</t>
  </si>
  <si>
    <t>OTHER</t>
  </si>
  <si>
    <t>INCOME</t>
  </si>
  <si>
    <t>PRECEPT</t>
  </si>
  <si>
    <t>P3 GRANT (FOOTPATHS)</t>
  </si>
  <si>
    <t>CALCULATION OF BALANCES</t>
  </si>
  <si>
    <t>Less estimated deficit for year</t>
  </si>
  <si>
    <t>DEFICIT/(SURPLUS) FOR YEAR</t>
  </si>
  <si>
    <t>VAT Reimbursement</t>
  </si>
  <si>
    <t>Cemetery Maintenance</t>
  </si>
  <si>
    <t>Audit Costs</t>
  </si>
  <si>
    <t>Section 137</t>
  </si>
  <si>
    <t>Election Expenses</t>
  </si>
  <si>
    <t>Footpath Maintenance</t>
  </si>
  <si>
    <t>SUMMARY</t>
  </si>
  <si>
    <t>Opening balances</t>
  </si>
  <si>
    <t>Receipts</t>
  </si>
  <si>
    <t>Less: Payments</t>
  </si>
  <si>
    <t>Closing Balances</t>
  </si>
  <si>
    <t>BANK RECONCILIATION</t>
  </si>
  <si>
    <t>Chairman</t>
  </si>
  <si>
    <t>Responsible Financial Officer</t>
  </si>
  <si>
    <t>Date</t>
  </si>
  <si>
    <t>Hire of Vestry</t>
  </si>
  <si>
    <t>OVER PAYMENTS</t>
  </si>
  <si>
    <t>Supporting Statement</t>
  </si>
  <si>
    <t>Assets</t>
  </si>
  <si>
    <t>Cost</t>
  </si>
  <si>
    <t>Movements in the Year</t>
  </si>
  <si>
    <t>Additions:</t>
  </si>
  <si>
    <t>Disposals:</t>
  </si>
  <si>
    <t>Situation</t>
  </si>
  <si>
    <t>Notice Board</t>
  </si>
  <si>
    <t>Daccombe</t>
  </si>
  <si>
    <t>Coffinswell</t>
  </si>
  <si>
    <t>4 Garden Seats</t>
  </si>
  <si>
    <t>3x Coffinswell</t>
  </si>
  <si>
    <t>)</t>
  </si>
  <si>
    <t>1x Daccombe</t>
  </si>
  <si>
    <t>Trestle Table</t>
  </si>
  <si>
    <t>St Bartholomew</t>
  </si>
  <si>
    <t>Crockery &amp; Cutlery</t>
  </si>
  <si>
    <t>Laminator</t>
  </si>
  <si>
    <t>The Round House</t>
  </si>
  <si>
    <t>Binder Machine</t>
  </si>
  <si>
    <t>10x Chairs (Royal Blue)</t>
  </si>
  <si>
    <t>Brush Cutter</t>
  </si>
  <si>
    <t>Kindle Cottage</t>
  </si>
  <si>
    <t>Daccombe Village Signs</t>
  </si>
  <si>
    <t>The basis of valuation of these assets is replacement value.</t>
  </si>
  <si>
    <r>
      <t>Borrowings</t>
    </r>
    <r>
      <rPr>
        <sz val="10"/>
        <rFont val="Arial"/>
        <family val="2"/>
      </rPr>
      <t>: None</t>
    </r>
  </si>
  <si>
    <r>
      <t>Leases</t>
    </r>
    <r>
      <rPr>
        <sz val="10"/>
        <rFont val="Arial"/>
      </rPr>
      <t>: None</t>
    </r>
  </si>
  <si>
    <t>Debts Outstanding</t>
  </si>
  <si>
    <r>
      <t>Tenancies</t>
    </r>
    <r>
      <rPr>
        <sz val="10"/>
        <rFont val="Arial"/>
      </rPr>
      <t>: None</t>
    </r>
  </si>
  <si>
    <t>S137 Payments</t>
  </si>
  <si>
    <t xml:space="preserve">Section 137 of the Local Government Act 1972 enables Parish Councils to spend up to the </t>
  </si>
  <si>
    <t>made were: None</t>
  </si>
  <si>
    <r>
      <t>Agency Work</t>
    </r>
    <r>
      <rPr>
        <sz val="10"/>
        <rFont val="Arial"/>
      </rPr>
      <t>: None</t>
    </r>
  </si>
  <si>
    <r>
      <t>Advertising and Publicity</t>
    </r>
    <r>
      <rPr>
        <sz val="10"/>
        <rFont val="Arial"/>
      </rPr>
      <t>: None</t>
    </r>
  </si>
  <si>
    <r>
      <t>Contingent Liabilities</t>
    </r>
    <r>
      <rPr>
        <sz val="10"/>
        <rFont val="Arial"/>
      </rPr>
      <t>: None</t>
    </r>
  </si>
  <si>
    <r>
      <t>Pensions</t>
    </r>
    <r>
      <rPr>
        <sz val="10"/>
        <rFont val="Arial"/>
      </rPr>
      <t>: None</t>
    </r>
  </si>
  <si>
    <t>Signed………………………………………..</t>
  </si>
  <si>
    <t>…………………………………………….</t>
  </si>
  <si>
    <t>Roger Wills, Chairman</t>
  </si>
  <si>
    <t>Date…………………………………………..</t>
  </si>
  <si>
    <t>Date………………………………………</t>
  </si>
  <si>
    <t xml:space="preserve">Precept </t>
  </si>
  <si>
    <t>EXCESS/(SHORTFALL) OF RECEIPTS</t>
  </si>
  <si>
    <t>Year ending</t>
  </si>
  <si>
    <t>A/C 80510629</t>
  </si>
  <si>
    <t>A/C 40825018</t>
  </si>
  <si>
    <t>Variance %</t>
  </si>
  <si>
    <t>Balances brought forward</t>
  </si>
  <si>
    <t>Annual Precept</t>
  </si>
  <si>
    <t>Total other receipts</t>
  </si>
  <si>
    <t>Staff costs</t>
  </si>
  <si>
    <t>Loan Interest/capital repayments</t>
  </si>
  <si>
    <t>Total Other Payments</t>
  </si>
  <si>
    <t>Inter Account Transfers</t>
  </si>
  <si>
    <t>Balances carried forward</t>
  </si>
  <si>
    <t>Total cash and investments</t>
  </si>
  <si>
    <t>Total fixed assets and long term borrowing</t>
  </si>
  <si>
    <t>Total borrowings</t>
  </si>
  <si>
    <t>ANALYSIS OF SIGNIFICANT VARIANCES</t>
  </si>
  <si>
    <t>Audited body name:</t>
  </si>
  <si>
    <t>Coffinswell Parish Council</t>
  </si>
  <si>
    <t>Prepared by:___________________________________</t>
  </si>
  <si>
    <t>Date:______________________</t>
  </si>
  <si>
    <t>Approved by;___________________________________</t>
  </si>
  <si>
    <t xml:space="preserve">   Roger Wills, Chairman</t>
  </si>
  <si>
    <t>£</t>
  </si>
  <si>
    <t>Current Account No. 80510629</t>
  </si>
  <si>
    <t>Current Account No. 40825018</t>
  </si>
  <si>
    <t>Petty Cash Float</t>
  </si>
  <si>
    <t>The net balances reconcile to the cash book for the year as follows:</t>
  </si>
  <si>
    <t>CASH BOOK</t>
  </si>
  <si>
    <t>Opening Balance</t>
  </si>
  <si>
    <t>Less: Payments in the year</t>
  </si>
  <si>
    <t>Add: Receipts in the year</t>
  </si>
  <si>
    <t>Forecast</t>
  </si>
  <si>
    <t>DATA PROTECTION ACT</t>
  </si>
  <si>
    <t>Less: estimated deficit for year</t>
  </si>
  <si>
    <t xml:space="preserve"> </t>
  </si>
  <si>
    <t>Permissive Paths</t>
  </si>
  <si>
    <t>Paths</t>
  </si>
  <si>
    <t>Data Protection Registration</t>
  </si>
  <si>
    <t>Laptop Computer</t>
  </si>
  <si>
    <t>MAPPING</t>
  </si>
  <si>
    <t>EMERGENCY OFFICER EXPENSES</t>
  </si>
  <si>
    <t>Devon CC Grants</t>
  </si>
  <si>
    <t>P3 Grants (Footpaths)</t>
  </si>
  <si>
    <t>Salt/Grit Spreader</t>
  </si>
  <si>
    <t>Manor Farm</t>
  </si>
  <si>
    <t>VAT to be reclaimed</t>
  </si>
  <si>
    <t>DALC</t>
  </si>
  <si>
    <t>DEVON CC GRANT</t>
  </si>
  <si>
    <t>Contra</t>
  </si>
  <si>
    <t>ASSET REGISTER</t>
  </si>
  <si>
    <t>Date of Purchase</t>
  </si>
  <si>
    <t>Description</t>
  </si>
  <si>
    <t>Location</t>
  </si>
  <si>
    <t>Insured</t>
  </si>
  <si>
    <t>Mont Blanc Salt Spreader</t>
  </si>
  <si>
    <t>Yes</t>
  </si>
  <si>
    <t>Manor Farm, Coffinswell</t>
  </si>
  <si>
    <t>HP Laptop Computer</t>
  </si>
  <si>
    <t>The Round House, Coffinswell</t>
  </si>
  <si>
    <t>2x Daccombe Village Nameplates</t>
  </si>
  <si>
    <t>Kindle Cottage, Coffinswell</t>
  </si>
  <si>
    <t>Honda UMK425LE Brushcutter</t>
  </si>
  <si>
    <t>St Bartholomew Church</t>
  </si>
  <si>
    <t>Not Known</t>
  </si>
  <si>
    <t xml:space="preserve">Gift </t>
  </si>
  <si>
    <t>………………………………………………..</t>
  </si>
  <si>
    <t xml:space="preserve">Signed………………………………………………..                    </t>
  </si>
  <si>
    <t>………………………………………………………..</t>
  </si>
  <si>
    <t>Reason</t>
  </si>
  <si>
    <t>Amount</t>
  </si>
  <si>
    <t>No</t>
  </si>
  <si>
    <t>P3 GRANT</t>
  </si>
  <si>
    <t>VAT REIMBURSEMENT</t>
  </si>
  <si>
    <t>SURPLUS / (DEFICIT)</t>
  </si>
  <si>
    <t>DEVON CC - SHOVELS GRANT</t>
  </si>
  <si>
    <t>Notes:</t>
  </si>
  <si>
    <t>Mrs R Avery</t>
  </si>
  <si>
    <t>Less: Unpresented Cheques</t>
  </si>
  <si>
    <t>Balance as per Cash Book</t>
  </si>
  <si>
    <t>Balance as per Bank Statement</t>
  </si>
  <si>
    <t>Repairs &amp; Maintenance</t>
  </si>
  <si>
    <t>Travel Costs</t>
  </si>
  <si>
    <t>Mr A Hermsen</t>
  </si>
  <si>
    <r>
      <t>Future Commitments:</t>
    </r>
    <r>
      <rPr>
        <sz val="10"/>
        <rFont val="Arial"/>
      </rPr>
      <t xml:space="preserve"> None</t>
    </r>
  </si>
  <si>
    <t>TRAVEL COSTS</t>
  </si>
  <si>
    <t>RURAL AID GRANT - NOTICEBOARDS</t>
  </si>
  <si>
    <t>NOTICEBOARDS</t>
  </si>
  <si>
    <t>Add: Outstanding banking</t>
  </si>
  <si>
    <t>2015/16 BUDGET</t>
  </si>
  <si>
    <t>RURAL AID GRANT</t>
  </si>
  <si>
    <t>Estimated balance at 31st March 2016</t>
  </si>
  <si>
    <t>Noticeboards</t>
  </si>
  <si>
    <t>Trees</t>
  </si>
  <si>
    <t>Figure in 2015 column</t>
  </si>
  <si>
    <t>Box 6: TOTAL OTHER PAYMENTS</t>
  </si>
  <si>
    <t>CASH BOOK - YEAR TO 31 MARCH 2016</t>
  </si>
  <si>
    <t>HMRC</t>
  </si>
  <si>
    <t>Devon CC</t>
  </si>
  <si>
    <t>Community First</t>
  </si>
  <si>
    <t>Financial year ending 31 March 2016</t>
  </si>
  <si>
    <t>Balance as per bank statements as at 31 March 2016</t>
  </si>
  <si>
    <t xml:space="preserve">   Rachel Avery, Parish Clerk &amp; RFO</t>
  </si>
  <si>
    <t>Less: Unpresented Cheques at 31 March 2016</t>
  </si>
  <si>
    <t>Add: Unbanked receipts as at 31 March 2016</t>
  </si>
  <si>
    <t>Net bank balances as at 31 March 2016</t>
  </si>
  <si>
    <t>ANNUAL RETURN - YEAR ENDED 31 MARCH 2016</t>
  </si>
  <si>
    <t>RECEIPTS AND PAYMENTS ACCOUNT - YEAR ENDED 31 MARCH 2016</t>
  </si>
  <si>
    <t>Rural Aid Grant</t>
  </si>
  <si>
    <t xml:space="preserve"> COFFINSWELL PARISH COUNCIL - PROPOSED PRECEPT BUDGET 2016/17</t>
  </si>
  <si>
    <t>2014/15 ACTUAL</t>
  </si>
  <si>
    <t>2015/16 ESTIMATED</t>
  </si>
  <si>
    <t>2016/17 BUDGET</t>
  </si>
  <si>
    <t>TREES</t>
  </si>
  <si>
    <t>Current Year 2015/16</t>
  </si>
  <si>
    <t>Cash Balance at 1st April 2015</t>
  </si>
  <si>
    <t>Total reserves at 1st April 2015</t>
  </si>
  <si>
    <t>Next Year 2016/17</t>
  </si>
  <si>
    <t>Estimated balance at 1st April 2016</t>
  </si>
  <si>
    <t>Estimated balance at 31st March 2017</t>
  </si>
  <si>
    <t>INCOME &amp; EXPENDITURE FORECAST 2015/16</t>
  </si>
  <si>
    <t>2014/15 Actual</t>
  </si>
  <si>
    <t>2015/16 Budget</t>
  </si>
  <si>
    <t>TRAINING</t>
  </si>
  <si>
    <t>2015/16 to date</t>
  </si>
  <si>
    <t>Clerk's Salary &amp; Expenses</t>
  </si>
  <si>
    <t>Data Protection Act</t>
  </si>
  <si>
    <t xml:space="preserve">To be agreed by the Council at the Council meeting on </t>
  </si>
  <si>
    <t>product of £0.00 per head of electorate for the benefit of people in the area on activities or</t>
  </si>
  <si>
    <t>The limit for this Council in the year ended 31st March 2016 was £0,000 and the payments</t>
  </si>
  <si>
    <t>At 31st March 2016 debts of £0.00 were outstanding and due to the Council.</t>
  </si>
  <si>
    <r>
      <t xml:space="preserve">Monies Owed: </t>
    </r>
    <r>
      <rPr>
        <sz val="10"/>
        <rFont val="Arial"/>
        <family val="2"/>
      </rPr>
      <t>None</t>
    </r>
  </si>
  <si>
    <t>Rachel Avery, Responsible Financial Officer</t>
  </si>
  <si>
    <t>For the Year Ended 31st March 2016</t>
  </si>
  <si>
    <t>At 31st March 2016 the following assets were held:</t>
  </si>
  <si>
    <t>Closing balance per cash book as at 31 March 2016</t>
  </si>
  <si>
    <t>South &amp; West Internal Audit</t>
  </si>
  <si>
    <t>Teignbridge District Council</t>
  </si>
  <si>
    <t>Election Exps</t>
  </si>
  <si>
    <t>Coffinswell PCC</t>
  </si>
  <si>
    <t>Vestry Rental</t>
  </si>
  <si>
    <t xml:space="preserve">Clerk Salary </t>
  </si>
  <si>
    <t>Clerk's Exps</t>
  </si>
  <si>
    <t>CHQ NO.</t>
  </si>
  <si>
    <t>ICO</t>
  </si>
  <si>
    <t>DD</t>
  </si>
  <si>
    <t>Max Bayles</t>
  </si>
  <si>
    <t>RCA Harrington</t>
  </si>
  <si>
    <t>N Alderton</t>
  </si>
  <si>
    <t>A Hermsen</t>
  </si>
  <si>
    <t>HOSTING FEES</t>
  </si>
  <si>
    <t>Get Mapping Ltd</t>
  </si>
  <si>
    <t>Figure in 2016 column</t>
  </si>
  <si>
    <t>Variance (2016 figure less 2015 figure)</t>
  </si>
  <si>
    <t>Decrease in VAT (due to notice boards)</t>
  </si>
  <si>
    <t>Decrease in travel costs</t>
  </si>
  <si>
    <t>2016 Insurance policy increase</t>
  </si>
  <si>
    <t>Election expenses paid for in 2016</t>
  </si>
  <si>
    <t>Increase in Vestry hire for meetings</t>
  </si>
  <si>
    <t>Reinstated Get Mapping subscription</t>
  </si>
  <si>
    <t>Tree felling (one off cost)</t>
  </si>
  <si>
    <t>Increase to exprenditure for upkeep of footpaths</t>
  </si>
  <si>
    <t>Notice boards paid for in 2015 (one off cost)</t>
  </si>
  <si>
    <t>ANNUAL RETURN FOR THE YEAR ENDED 31 MARCH 2016</t>
  </si>
  <si>
    <t>projects not specifically authorised by other powers. The figure for 2015/16 was £ 7.36.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</si>
</sst>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[$-F800]dddd\,\ mmmm\ dd\,\ yyyy"/>
    <numFmt numFmtId="174" formatCode="&quot;£&quot;#,##0.00"/>
    <numFmt numFmtId="177" formatCode="dd/mm/yyyy;@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/>
    <xf numFmtId="0" fontId="0" fillId="0" borderId="0" xfId="0" applyAlignment="1"/>
    <xf numFmtId="2" fontId="0" fillId="0" borderId="0" xfId="0" applyNumberFormat="1" applyAlignment="1">
      <alignment wrapText="1"/>
    </xf>
    <xf numFmtId="1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4" fontId="0" fillId="0" borderId="0" xfId="0" applyNumberFormat="1"/>
    <xf numFmtId="2" fontId="0" fillId="0" borderId="1" xfId="0" applyNumberFormat="1" applyBorder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2" fontId="0" fillId="0" borderId="0" xfId="0" applyNumberFormat="1" applyAlignment="1">
      <alignment horizontal="right"/>
    </xf>
    <xf numFmtId="2" fontId="0" fillId="0" borderId="2" xfId="0" applyNumberFormat="1" applyBorder="1"/>
    <xf numFmtId="2" fontId="0" fillId="0" borderId="0" xfId="0" applyNumberFormat="1" applyBorder="1"/>
    <xf numFmtId="172" fontId="0" fillId="0" borderId="0" xfId="0" applyNumberFormat="1" applyAlignment="1">
      <alignment horizontal="left"/>
    </xf>
    <xf numFmtId="0" fontId="0" fillId="0" borderId="2" xfId="0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4" fontId="0" fillId="0" borderId="2" xfId="0" applyNumberFormat="1" applyBorder="1"/>
    <xf numFmtId="4" fontId="0" fillId="0" borderId="1" xfId="0" applyNumberFormat="1" applyBorder="1"/>
    <xf numFmtId="4" fontId="0" fillId="0" borderId="0" xfId="0" applyNumberFormat="1" applyBorder="1"/>
    <xf numFmtId="4" fontId="0" fillId="0" borderId="3" xfId="0" applyNumberFormat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0" fillId="0" borderId="0" xfId="0" applyFont="1"/>
    <xf numFmtId="174" fontId="0" fillId="0" borderId="1" xfId="0" applyNumberFormat="1" applyBorder="1"/>
    <xf numFmtId="0" fontId="11" fillId="0" borderId="0" xfId="0" applyFont="1"/>
    <xf numFmtId="4" fontId="0" fillId="0" borderId="3" xfId="0" applyNumberFormat="1" applyBorder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" fillId="0" borderId="0" xfId="0" applyFont="1" applyAlignment="1">
      <alignment horizontal="center"/>
    </xf>
    <xf numFmtId="172" fontId="1" fillId="0" borderId="0" xfId="0" applyNumberFormat="1" applyFont="1"/>
    <xf numFmtId="172" fontId="1" fillId="0" borderId="0" xfId="0" applyNumberFormat="1" applyFont="1" applyAlignment="1">
      <alignment horizontal="center"/>
    </xf>
    <xf numFmtId="172" fontId="0" fillId="0" borderId="0" xfId="0" applyNumberFormat="1"/>
    <xf numFmtId="2" fontId="11" fillId="0" borderId="0" xfId="0" applyNumberFormat="1" applyFont="1"/>
    <xf numFmtId="0" fontId="0" fillId="0" borderId="3" xfId="0" applyBorder="1"/>
    <xf numFmtId="4" fontId="11" fillId="0" borderId="0" xfId="0" applyNumberFormat="1" applyFont="1" applyBorder="1" applyAlignment="1">
      <alignment horizontal="right"/>
    </xf>
    <xf numFmtId="14" fontId="11" fillId="0" borderId="0" xfId="0" applyNumberFormat="1" applyFont="1"/>
    <xf numFmtId="0" fontId="0" fillId="0" borderId="1" xfId="0" applyBorder="1"/>
    <xf numFmtId="0" fontId="0" fillId="0" borderId="0" xfId="0" applyBorder="1"/>
    <xf numFmtId="0" fontId="13" fillId="0" borderId="0" xfId="0" applyFont="1"/>
    <xf numFmtId="17" fontId="11" fillId="0" borderId="0" xfId="0" applyNumberFormat="1" applyFont="1"/>
    <xf numFmtId="0" fontId="1" fillId="0" borderId="0" xfId="0" applyFont="1" applyAlignment="1">
      <alignment wrapText="1"/>
    </xf>
    <xf numFmtId="4" fontId="1" fillId="0" borderId="1" xfId="0" applyNumberFormat="1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right" wrapText="1"/>
    </xf>
    <xf numFmtId="2" fontId="11" fillId="0" borderId="0" xfId="0" applyNumberFormat="1" applyFont="1" applyAlignment="1">
      <alignment horizontal="right"/>
    </xf>
    <xf numFmtId="2" fontId="11" fillId="0" borderId="0" xfId="0" applyNumberFormat="1" applyFont="1" applyAlignment="1"/>
    <xf numFmtId="0" fontId="11" fillId="0" borderId="0" xfId="0" applyFont="1" applyAlignment="1"/>
    <xf numFmtId="2" fontId="1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177" fontId="0" fillId="0" borderId="0" xfId="0" applyNumberFormat="1"/>
    <xf numFmtId="0" fontId="0" fillId="0" borderId="0" xfId="0" applyFill="1" applyBorder="1"/>
    <xf numFmtId="2" fontId="0" fillId="0" borderId="0" xfId="0" applyNumberFormat="1" applyAlignment="1"/>
    <xf numFmtId="2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1" fontId="0" fillId="0" borderId="0" xfId="0" applyNumberForma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opLeftCell="B1" zoomScaleNormal="100" workbookViewId="0">
      <pane ySplit="1530" topLeftCell="A3" activePane="bottomLeft"/>
      <selection activeCell="P7" sqref="P7"/>
      <selection pane="bottomLeft" activeCell="R42" sqref="R42"/>
    </sheetView>
  </sheetViews>
  <sheetFormatPr defaultRowHeight="12.75" x14ac:dyDescent="0.2"/>
  <cols>
    <col min="1" max="1" width="10.28515625" customWidth="1"/>
    <col min="2" max="2" width="13.7109375" bestFit="1" customWidth="1"/>
    <col min="3" max="3" width="9.7109375" style="2" bestFit="1" customWidth="1"/>
    <col min="4" max="4" width="9.5703125" bestFit="1" customWidth="1"/>
    <col min="5" max="5" width="10.140625" bestFit="1" customWidth="1"/>
    <col min="6" max="6" width="24.5703125" bestFit="1" customWidth="1"/>
    <col min="7" max="8" width="7.5703125" bestFit="1" customWidth="1"/>
    <col min="10" max="10" width="6.85546875" bestFit="1" customWidth="1"/>
    <col min="11" max="11" width="10" bestFit="1" customWidth="1"/>
    <col min="12" max="12" width="6.42578125" bestFit="1" customWidth="1"/>
    <col min="13" max="13" width="5.5703125" bestFit="1" customWidth="1"/>
    <col min="15" max="15" width="7.5703125" customWidth="1"/>
    <col min="16" max="16" width="6.5703125" bestFit="1" customWidth="1"/>
    <col min="17" max="17" width="6.28515625" customWidth="1"/>
    <col min="18" max="18" width="6.140625" bestFit="1" customWidth="1"/>
    <col min="19" max="19" width="7.7109375" bestFit="1" customWidth="1"/>
  </cols>
  <sheetData>
    <row r="1" spans="1:21" x14ac:dyDescent="0.2">
      <c r="A1" s="1" t="s">
        <v>0</v>
      </c>
      <c r="D1" s="2"/>
      <c r="E1" s="2"/>
      <c r="H1" s="3"/>
      <c r="I1" s="2"/>
    </row>
    <row r="2" spans="1:21" x14ac:dyDescent="0.2">
      <c r="A2" s="1"/>
      <c r="D2" s="2"/>
      <c r="E2" s="2"/>
      <c r="H2" s="3"/>
      <c r="I2" s="2"/>
    </row>
    <row r="3" spans="1:21" x14ac:dyDescent="0.2">
      <c r="A3" s="1" t="s">
        <v>199</v>
      </c>
      <c r="B3" s="4"/>
      <c r="C3" s="63"/>
      <c r="D3" s="2"/>
      <c r="E3" s="2"/>
      <c r="H3" s="3"/>
      <c r="I3" s="2"/>
    </row>
    <row r="4" spans="1:21" x14ac:dyDescent="0.2">
      <c r="A4" s="1"/>
      <c r="B4" s="4"/>
      <c r="C4" s="63"/>
      <c r="D4" s="2"/>
      <c r="E4" s="2"/>
      <c r="H4" s="3"/>
      <c r="I4" s="2"/>
    </row>
    <row r="5" spans="1:21" x14ac:dyDescent="0.2">
      <c r="A5" s="1" t="s">
        <v>1</v>
      </c>
      <c r="B5" s="4"/>
      <c r="C5" s="63"/>
      <c r="D5" s="2"/>
      <c r="E5" s="2"/>
      <c r="H5" s="3"/>
      <c r="I5" s="2"/>
    </row>
    <row r="6" spans="1:21" ht="38.25" x14ac:dyDescent="0.2">
      <c r="A6" t="s">
        <v>2</v>
      </c>
      <c r="B6" s="4" t="s">
        <v>3</v>
      </c>
      <c r="C6" s="57" t="s">
        <v>39</v>
      </c>
      <c r="D6" s="43" t="s">
        <v>37</v>
      </c>
      <c r="E6" s="2" t="s">
        <v>5</v>
      </c>
      <c r="F6" s="2" t="s">
        <v>6</v>
      </c>
      <c r="G6" s="5" t="s">
        <v>7</v>
      </c>
      <c r="H6" s="6" t="s">
        <v>246</v>
      </c>
      <c r="I6" s="7" t="s">
        <v>4</v>
      </c>
      <c r="J6" s="7" t="s">
        <v>9</v>
      </c>
      <c r="K6" s="64" t="s">
        <v>229</v>
      </c>
      <c r="L6" s="7" t="s">
        <v>243</v>
      </c>
      <c r="M6" s="8" t="s">
        <v>10</v>
      </c>
      <c r="N6" s="8" t="s">
        <v>11</v>
      </c>
      <c r="O6" s="8" t="s">
        <v>244</v>
      </c>
      <c r="P6" s="8" t="s">
        <v>245</v>
      </c>
      <c r="Q6" s="8" t="s">
        <v>12</v>
      </c>
      <c r="R6" s="65" t="s">
        <v>16</v>
      </c>
      <c r="S6" s="65" t="s">
        <v>241</v>
      </c>
      <c r="T6" s="8" t="s">
        <v>13</v>
      </c>
      <c r="U6" s="9"/>
    </row>
    <row r="7" spans="1:21" x14ac:dyDescent="0.2">
      <c r="A7" s="10">
        <v>42095</v>
      </c>
      <c r="B7" s="10" t="s">
        <v>14</v>
      </c>
      <c r="D7" s="2"/>
      <c r="E7" s="2">
        <v>2693.07</v>
      </c>
      <c r="F7" s="10"/>
      <c r="G7" s="10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1" x14ac:dyDescent="0.2">
      <c r="A8" s="10">
        <v>42104</v>
      </c>
      <c r="B8" t="s">
        <v>200</v>
      </c>
      <c r="D8" s="2">
        <v>369.72</v>
      </c>
      <c r="E8" s="2">
        <f>E7+C8+D8-I8</f>
        <v>3062.79</v>
      </c>
      <c r="G8" s="10"/>
      <c r="H8" s="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1" x14ac:dyDescent="0.2">
      <c r="A9" s="10">
        <v>42123</v>
      </c>
      <c r="B9" t="s">
        <v>15</v>
      </c>
      <c r="C9" s="2">
        <v>1490.5</v>
      </c>
      <c r="D9" s="2">
        <v>15</v>
      </c>
      <c r="E9" s="2">
        <f t="shared" ref="E9:E40" si="0">E8+C9+D9-I9</f>
        <v>4512.26</v>
      </c>
      <c r="F9" s="46" t="s">
        <v>150</v>
      </c>
      <c r="G9" s="10"/>
      <c r="H9" s="3"/>
      <c r="I9" s="11">
        <v>56.03</v>
      </c>
      <c r="J9" s="11"/>
      <c r="K9" s="11"/>
      <c r="L9" s="11"/>
      <c r="M9" s="11"/>
      <c r="N9" s="11"/>
      <c r="O9" s="11"/>
      <c r="P9" s="11"/>
      <c r="Q9" s="11">
        <v>7.33</v>
      </c>
      <c r="R9" s="11">
        <v>48.7</v>
      </c>
      <c r="S9" s="11"/>
      <c r="T9" s="11"/>
    </row>
    <row r="10" spans="1:21" x14ac:dyDescent="0.2">
      <c r="A10" s="10">
        <v>42145</v>
      </c>
      <c r="D10" s="2"/>
      <c r="E10" s="2">
        <f t="shared" si="0"/>
        <v>4267.2</v>
      </c>
      <c r="F10" s="46" t="s">
        <v>202</v>
      </c>
      <c r="G10" s="10"/>
      <c r="H10" s="3">
        <v>100405</v>
      </c>
      <c r="I10" s="11">
        <v>245.06</v>
      </c>
      <c r="J10" s="11"/>
      <c r="K10" s="11"/>
      <c r="L10" s="11"/>
      <c r="M10" s="11"/>
      <c r="N10" s="11">
        <v>245.06</v>
      </c>
      <c r="O10" s="11"/>
      <c r="P10" s="11"/>
      <c r="Q10" s="11"/>
      <c r="R10" s="11"/>
      <c r="S10" s="11"/>
      <c r="T10" s="11"/>
    </row>
    <row r="11" spans="1:21" x14ac:dyDescent="0.2">
      <c r="A11" s="10">
        <v>42145</v>
      </c>
      <c r="D11" s="2"/>
      <c r="E11" s="2">
        <f t="shared" si="0"/>
        <v>4045.5499999999997</v>
      </c>
      <c r="F11" s="10" t="s">
        <v>180</v>
      </c>
      <c r="G11" s="10"/>
      <c r="H11" s="3">
        <v>100406</v>
      </c>
      <c r="I11" s="11">
        <v>221.65</v>
      </c>
      <c r="J11" s="11"/>
      <c r="K11" s="11"/>
      <c r="L11" s="11"/>
      <c r="M11" s="11"/>
      <c r="N11" s="11"/>
      <c r="O11" s="11">
        <v>221.65</v>
      </c>
      <c r="P11" s="11"/>
      <c r="Q11" s="11"/>
      <c r="R11" s="11"/>
      <c r="S11" s="11"/>
      <c r="T11" s="11"/>
    </row>
    <row r="12" spans="1:21" x14ac:dyDescent="0.2">
      <c r="A12" s="10">
        <v>42145</v>
      </c>
      <c r="D12" s="2"/>
      <c r="E12" s="2">
        <f t="shared" si="0"/>
        <v>3999.3199999999997</v>
      </c>
      <c r="F12" s="10" t="s">
        <v>180</v>
      </c>
      <c r="G12" s="10"/>
      <c r="H12" s="3">
        <v>100407</v>
      </c>
      <c r="I12" s="11">
        <v>46.23</v>
      </c>
      <c r="J12" s="11"/>
      <c r="K12" s="11"/>
      <c r="L12" s="11"/>
      <c r="M12" s="11"/>
      <c r="N12" s="11"/>
      <c r="O12" s="11"/>
      <c r="P12" s="11">
        <v>40.630000000000003</v>
      </c>
      <c r="Q12" s="11">
        <v>5.6</v>
      </c>
      <c r="R12" s="11"/>
      <c r="S12" s="11"/>
      <c r="T12" s="11"/>
    </row>
    <row r="13" spans="1:21" x14ac:dyDescent="0.2">
      <c r="A13" s="10">
        <v>42145</v>
      </c>
      <c r="D13" s="2"/>
      <c r="E13" s="2">
        <f t="shared" si="0"/>
        <v>3943.9199999999996</v>
      </c>
      <c r="F13" s="46" t="s">
        <v>186</v>
      </c>
      <c r="G13" s="10"/>
      <c r="H13" s="3">
        <v>100408</v>
      </c>
      <c r="I13" s="11">
        <v>55.4</v>
      </c>
      <c r="J13" s="11"/>
      <c r="K13" s="11"/>
      <c r="L13" s="11"/>
      <c r="M13" s="11"/>
      <c r="N13" s="11"/>
      <c r="O13" s="11">
        <v>55.4</v>
      </c>
      <c r="P13" s="11"/>
      <c r="Q13" s="11"/>
      <c r="R13" s="11"/>
      <c r="S13" s="11"/>
      <c r="T13" s="11"/>
    </row>
    <row r="14" spans="1:21" x14ac:dyDescent="0.2">
      <c r="A14" s="10">
        <v>42201</v>
      </c>
      <c r="D14" s="2"/>
      <c r="E14" s="2">
        <f t="shared" si="0"/>
        <v>3893.9199999999996</v>
      </c>
      <c r="F14" s="10" t="s">
        <v>239</v>
      </c>
      <c r="G14" s="10"/>
      <c r="H14" s="3">
        <v>100409</v>
      </c>
      <c r="I14" s="11">
        <v>50</v>
      </c>
      <c r="J14" s="11"/>
      <c r="K14" s="11"/>
      <c r="L14" s="11"/>
      <c r="M14" s="11">
        <v>50</v>
      </c>
      <c r="N14" s="11"/>
      <c r="O14" s="11"/>
      <c r="P14" s="11"/>
      <c r="Q14" s="11"/>
      <c r="R14" s="11"/>
      <c r="S14" s="11"/>
      <c r="T14" s="11"/>
    </row>
    <row r="15" spans="1:21" x14ac:dyDescent="0.2">
      <c r="A15" s="10">
        <v>42201</v>
      </c>
      <c r="D15" s="2"/>
      <c r="E15" s="2">
        <f t="shared" si="0"/>
        <v>3764.72</v>
      </c>
      <c r="F15" s="10" t="s">
        <v>240</v>
      </c>
      <c r="G15" s="10"/>
      <c r="H15" s="3">
        <v>100410</v>
      </c>
      <c r="I15" s="11">
        <v>129.19999999999999</v>
      </c>
      <c r="J15" s="11"/>
      <c r="K15" s="11"/>
      <c r="L15" s="11"/>
      <c r="M15" s="11"/>
      <c r="N15" s="11"/>
      <c r="O15" s="11"/>
      <c r="P15" s="11"/>
      <c r="Q15" s="11"/>
      <c r="R15" s="11"/>
      <c r="S15" s="11">
        <v>129.19999999999999</v>
      </c>
      <c r="T15" s="11"/>
    </row>
    <row r="16" spans="1:21" x14ac:dyDescent="0.2">
      <c r="A16" s="10">
        <v>42201</v>
      </c>
      <c r="D16" s="2"/>
      <c r="E16" s="2">
        <f t="shared" si="0"/>
        <v>3314.72</v>
      </c>
      <c r="F16" s="10" t="s">
        <v>242</v>
      </c>
      <c r="G16" s="10"/>
      <c r="H16" s="3">
        <v>100411</v>
      </c>
      <c r="I16" s="11">
        <v>450</v>
      </c>
      <c r="J16" s="11">
        <v>450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">
      <c r="A17" s="10">
        <v>42201</v>
      </c>
      <c r="D17" s="2"/>
      <c r="E17" s="2">
        <f t="shared" si="0"/>
        <v>3293.6699999999996</v>
      </c>
      <c r="F17" s="10" t="s">
        <v>180</v>
      </c>
      <c r="G17" s="10"/>
      <c r="H17" s="3">
        <v>100412</v>
      </c>
      <c r="I17" s="11">
        <v>21.05</v>
      </c>
      <c r="J17" s="11"/>
      <c r="K17" s="11"/>
      <c r="L17" s="11"/>
      <c r="M17" s="11"/>
      <c r="N17" s="11"/>
      <c r="O17" s="11"/>
      <c r="P17" s="11">
        <v>21.05</v>
      </c>
      <c r="Q17" s="11"/>
      <c r="R17" s="11"/>
      <c r="S17" s="11"/>
      <c r="T17" s="11"/>
    </row>
    <row r="18" spans="1:20" x14ac:dyDescent="0.2">
      <c r="A18" s="10">
        <v>42201</v>
      </c>
      <c r="D18" s="2"/>
      <c r="E18" s="2">
        <f t="shared" si="0"/>
        <v>3072.0199999999995</v>
      </c>
      <c r="F18" s="10" t="s">
        <v>180</v>
      </c>
      <c r="G18" s="10"/>
      <c r="H18" s="3">
        <v>100413</v>
      </c>
      <c r="I18" s="11">
        <v>221.65</v>
      </c>
      <c r="J18" s="11"/>
      <c r="K18" s="11"/>
      <c r="L18" s="11"/>
      <c r="M18" s="11"/>
      <c r="N18" s="11"/>
      <c r="O18" s="11">
        <v>221.65</v>
      </c>
      <c r="P18" s="11"/>
      <c r="Q18" s="11"/>
      <c r="R18" s="11"/>
      <c r="S18" s="11"/>
      <c r="T18" s="11"/>
    </row>
    <row r="19" spans="1:20" x14ac:dyDescent="0.2">
      <c r="A19" s="10">
        <v>42201</v>
      </c>
      <c r="D19" s="2"/>
      <c r="E19" s="2">
        <f t="shared" si="0"/>
        <v>3016.6199999999994</v>
      </c>
      <c r="F19" s="10" t="s">
        <v>186</v>
      </c>
      <c r="G19" s="10"/>
      <c r="H19" s="3">
        <v>100414</v>
      </c>
      <c r="I19" s="11">
        <v>55.4</v>
      </c>
      <c r="J19" s="11"/>
      <c r="K19" s="11"/>
      <c r="L19" s="11"/>
      <c r="M19" s="11"/>
      <c r="N19" s="11"/>
      <c r="O19" s="11">
        <v>55.4</v>
      </c>
      <c r="P19" s="11"/>
      <c r="Q19" s="11"/>
      <c r="R19" s="11"/>
      <c r="S19" s="11"/>
      <c r="T19" s="11"/>
    </row>
    <row r="20" spans="1:20" x14ac:dyDescent="0.2">
      <c r="A20" s="10">
        <v>42206</v>
      </c>
      <c r="D20" s="2"/>
      <c r="E20" s="2">
        <v>2981.62</v>
      </c>
      <c r="F20" s="10" t="s">
        <v>247</v>
      </c>
      <c r="G20" s="10"/>
      <c r="H20" s="66" t="s">
        <v>248</v>
      </c>
      <c r="I20" s="11">
        <v>35</v>
      </c>
      <c r="J20" s="11"/>
      <c r="K20" s="11">
        <v>35</v>
      </c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">
      <c r="A21" s="10">
        <v>42264</v>
      </c>
      <c r="D21" s="2"/>
      <c r="E21" s="2">
        <v>2973.52</v>
      </c>
      <c r="F21" s="10" t="s">
        <v>180</v>
      </c>
      <c r="G21" s="10"/>
      <c r="H21" s="3">
        <v>100415</v>
      </c>
      <c r="I21" s="11">
        <v>8.1</v>
      </c>
      <c r="J21" s="11"/>
      <c r="K21" s="11"/>
      <c r="L21" s="11"/>
      <c r="M21" s="11"/>
      <c r="N21" s="11"/>
      <c r="O21" s="11"/>
      <c r="P21" s="11">
        <v>8.1</v>
      </c>
      <c r="Q21" s="11"/>
      <c r="R21" s="11"/>
      <c r="S21" s="11"/>
      <c r="T21" s="11"/>
    </row>
    <row r="22" spans="1:20" x14ac:dyDescent="0.2">
      <c r="A22" s="10">
        <v>42264</v>
      </c>
      <c r="D22" s="2"/>
      <c r="E22" s="2">
        <f t="shared" si="0"/>
        <v>2776.46</v>
      </c>
      <c r="F22" s="10" t="s">
        <v>180</v>
      </c>
      <c r="G22" s="10"/>
      <c r="H22" s="3">
        <v>100416</v>
      </c>
      <c r="I22" s="11">
        <v>197.06</v>
      </c>
      <c r="J22" s="11"/>
      <c r="K22" s="11"/>
      <c r="L22" s="11"/>
      <c r="M22" s="11"/>
      <c r="N22" s="11"/>
      <c r="O22" s="11">
        <v>197.06</v>
      </c>
      <c r="P22" s="11"/>
      <c r="Q22" s="11"/>
      <c r="R22" s="11"/>
      <c r="S22" s="11"/>
      <c r="T22" s="11"/>
    </row>
    <row r="23" spans="1:20" x14ac:dyDescent="0.2">
      <c r="A23" s="10">
        <v>42264</v>
      </c>
      <c r="D23" s="2"/>
      <c r="E23" s="2">
        <f t="shared" si="0"/>
        <v>2727.26</v>
      </c>
      <c r="F23" s="10" t="s">
        <v>186</v>
      </c>
      <c r="G23" s="10"/>
      <c r="H23" s="3">
        <v>100417</v>
      </c>
      <c r="I23" s="11">
        <v>49.2</v>
      </c>
      <c r="J23" s="11"/>
      <c r="K23" s="11"/>
      <c r="L23" s="11"/>
      <c r="M23" s="11"/>
      <c r="N23" s="11"/>
      <c r="O23" s="11">
        <v>49.2</v>
      </c>
      <c r="P23" s="11"/>
      <c r="Q23" s="11"/>
      <c r="R23" s="11"/>
      <c r="S23" s="11"/>
      <c r="T23" s="11"/>
    </row>
    <row r="24" spans="1:20" x14ac:dyDescent="0.2">
      <c r="A24" s="10">
        <v>42277</v>
      </c>
      <c r="B24" t="s">
        <v>15</v>
      </c>
      <c r="C24" s="2">
        <v>1505.5</v>
      </c>
      <c r="D24" s="2"/>
      <c r="E24" s="2">
        <f t="shared" si="0"/>
        <v>4232.76</v>
      </c>
      <c r="F24" s="10"/>
      <c r="G24" s="10"/>
      <c r="H24" s="3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">
      <c r="A25" s="10">
        <v>42327</v>
      </c>
      <c r="D25" s="2"/>
      <c r="E25" s="2">
        <f t="shared" si="0"/>
        <v>4017.36</v>
      </c>
      <c r="F25" s="10" t="s">
        <v>180</v>
      </c>
      <c r="G25" s="10"/>
      <c r="H25" s="3">
        <v>100418</v>
      </c>
      <c r="I25" s="11">
        <v>215.4</v>
      </c>
      <c r="J25" s="11"/>
      <c r="K25" s="11"/>
      <c r="L25" s="11"/>
      <c r="M25" s="11"/>
      <c r="N25" s="11"/>
      <c r="O25" s="11">
        <v>215.4</v>
      </c>
      <c r="P25" s="11"/>
      <c r="Q25" s="11"/>
      <c r="R25" s="11"/>
      <c r="S25" s="11"/>
      <c r="T25" s="11"/>
    </row>
    <row r="26" spans="1:20" x14ac:dyDescent="0.2">
      <c r="A26" s="10">
        <v>42327</v>
      </c>
      <c r="D26" s="2"/>
      <c r="E26" s="2">
        <f t="shared" si="0"/>
        <v>3961.96</v>
      </c>
      <c r="F26" s="10" t="s">
        <v>186</v>
      </c>
      <c r="G26" s="10"/>
      <c r="H26" s="3">
        <v>100419</v>
      </c>
      <c r="I26" s="11">
        <v>55.4</v>
      </c>
      <c r="J26" s="11"/>
      <c r="K26" s="11"/>
      <c r="L26" s="11"/>
      <c r="M26" s="11"/>
      <c r="N26" s="11"/>
      <c r="O26" s="11">
        <v>55.4</v>
      </c>
      <c r="P26" s="11"/>
      <c r="Q26" s="11"/>
      <c r="R26" s="11"/>
      <c r="S26" s="11"/>
      <c r="T26" s="11"/>
    </row>
    <row r="27" spans="1:20" x14ac:dyDescent="0.2">
      <c r="A27" s="10">
        <v>42327</v>
      </c>
      <c r="D27" s="2"/>
      <c r="E27" s="2">
        <f t="shared" si="0"/>
        <v>3941.71</v>
      </c>
      <c r="F27" s="10" t="s">
        <v>180</v>
      </c>
      <c r="G27" s="10"/>
      <c r="H27" s="3">
        <v>100420</v>
      </c>
      <c r="I27" s="11">
        <v>20.25</v>
      </c>
      <c r="J27" s="11"/>
      <c r="K27" s="11"/>
      <c r="L27" s="11"/>
      <c r="M27" s="11"/>
      <c r="N27" s="11"/>
      <c r="O27" s="11"/>
      <c r="P27" s="11">
        <v>20.25</v>
      </c>
      <c r="Q27" s="11"/>
      <c r="R27" s="11"/>
      <c r="S27" s="11"/>
      <c r="T27" s="11"/>
    </row>
    <row r="28" spans="1:20" x14ac:dyDescent="0.2">
      <c r="A28" s="10">
        <v>42360</v>
      </c>
      <c r="D28" s="2"/>
      <c r="E28" s="2">
        <f>E27+C28+D28-I28</f>
        <v>3401.71</v>
      </c>
      <c r="F28" s="10" t="s">
        <v>249</v>
      </c>
      <c r="G28" s="10"/>
      <c r="H28" s="3">
        <v>100422</v>
      </c>
      <c r="I28" s="11">
        <v>540</v>
      </c>
      <c r="J28" s="11"/>
      <c r="K28" s="11"/>
      <c r="L28" s="11"/>
      <c r="M28" s="11"/>
      <c r="N28" s="11"/>
      <c r="O28" s="11"/>
      <c r="P28" s="11"/>
      <c r="Q28" s="11">
        <v>90</v>
      </c>
      <c r="R28" s="11"/>
      <c r="S28" s="11"/>
      <c r="T28" s="11">
        <v>450</v>
      </c>
    </row>
    <row r="29" spans="1:20" x14ac:dyDescent="0.2">
      <c r="A29" s="10">
        <v>42390</v>
      </c>
      <c r="D29" s="2"/>
      <c r="E29" s="2">
        <f t="shared" si="0"/>
        <v>3389.56</v>
      </c>
      <c r="F29" s="10" t="s">
        <v>180</v>
      </c>
      <c r="G29" s="10"/>
      <c r="H29" s="3">
        <v>100421</v>
      </c>
      <c r="I29" s="11">
        <v>12.15</v>
      </c>
      <c r="J29" s="11"/>
      <c r="K29" s="11"/>
      <c r="L29" s="11"/>
      <c r="M29" s="11"/>
      <c r="N29" s="11"/>
      <c r="O29" s="11"/>
      <c r="P29" s="11">
        <v>12.15</v>
      </c>
      <c r="Q29" s="11"/>
      <c r="R29" s="11"/>
      <c r="S29" s="11"/>
      <c r="T29" s="11"/>
    </row>
    <row r="30" spans="1:20" x14ac:dyDescent="0.2">
      <c r="A30" s="10">
        <v>42390</v>
      </c>
      <c r="D30" s="2"/>
      <c r="E30" s="2">
        <f t="shared" si="0"/>
        <v>3355.96</v>
      </c>
      <c r="F30" s="10" t="s">
        <v>254</v>
      </c>
      <c r="G30" s="10"/>
      <c r="H30" s="3">
        <v>100423</v>
      </c>
      <c r="I30" s="11">
        <v>33.6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>
        <v>33.6</v>
      </c>
    </row>
    <row r="31" spans="1:20" x14ac:dyDescent="0.2">
      <c r="A31" s="10">
        <v>42390</v>
      </c>
      <c r="D31" s="2"/>
      <c r="E31" s="2">
        <f t="shared" si="0"/>
        <v>3085.14</v>
      </c>
      <c r="F31" s="10" t="s">
        <v>180</v>
      </c>
      <c r="G31" s="10"/>
      <c r="H31" s="3">
        <v>100424</v>
      </c>
      <c r="I31" s="11">
        <v>270.82</v>
      </c>
      <c r="J31" s="11"/>
      <c r="K31" s="11"/>
      <c r="L31" s="11"/>
      <c r="M31" s="11"/>
      <c r="N31" s="11"/>
      <c r="O31" s="11">
        <v>270.82</v>
      </c>
      <c r="P31" s="11"/>
      <c r="Q31" s="11"/>
      <c r="R31" s="11"/>
      <c r="S31" s="11"/>
      <c r="T31" s="11"/>
    </row>
    <row r="32" spans="1:20" x14ac:dyDescent="0.2">
      <c r="A32" s="10">
        <v>42390</v>
      </c>
      <c r="D32" s="2"/>
      <c r="E32" s="2">
        <f t="shared" si="0"/>
        <v>3017.3399999999997</v>
      </c>
      <c r="F32" s="10" t="s">
        <v>186</v>
      </c>
      <c r="G32" s="10"/>
      <c r="H32" s="3">
        <v>100425</v>
      </c>
      <c r="I32" s="11">
        <v>67.8</v>
      </c>
      <c r="J32" s="11"/>
      <c r="K32" s="11"/>
      <c r="L32" s="11"/>
      <c r="M32" s="11"/>
      <c r="N32" s="11"/>
      <c r="O32" s="11">
        <v>67.8</v>
      </c>
      <c r="P32" s="11"/>
      <c r="Q32" s="11"/>
      <c r="R32" s="11"/>
      <c r="S32" s="11"/>
      <c r="T32" s="11"/>
    </row>
    <row r="33" spans="1:21" x14ac:dyDescent="0.2">
      <c r="A33" s="10">
        <v>42446</v>
      </c>
      <c r="D33" s="2"/>
      <c r="E33" s="2">
        <f t="shared" si="0"/>
        <v>3005.1899999999996</v>
      </c>
      <c r="F33" s="10" t="s">
        <v>180</v>
      </c>
      <c r="G33" s="10"/>
      <c r="H33" s="3">
        <v>100426</v>
      </c>
      <c r="I33" s="11">
        <v>12.15</v>
      </c>
      <c r="J33" s="11"/>
      <c r="K33" s="11"/>
      <c r="L33" s="11"/>
      <c r="M33" s="11"/>
      <c r="N33" s="11"/>
      <c r="O33" s="11"/>
      <c r="P33" s="11">
        <v>12.15</v>
      </c>
      <c r="Q33" s="11"/>
      <c r="R33" s="11"/>
      <c r="S33" s="11"/>
      <c r="T33" s="11"/>
    </row>
    <row r="34" spans="1:21" x14ac:dyDescent="0.2">
      <c r="A34" s="10">
        <v>42446</v>
      </c>
      <c r="D34" s="2"/>
      <c r="E34" s="2">
        <f t="shared" si="0"/>
        <v>2923.1899999999996</v>
      </c>
      <c r="F34" s="10" t="s">
        <v>186</v>
      </c>
      <c r="G34" s="10"/>
      <c r="H34" s="3">
        <v>100427</v>
      </c>
      <c r="I34" s="11">
        <v>82</v>
      </c>
      <c r="J34" s="11"/>
      <c r="K34" s="11"/>
      <c r="L34" s="11"/>
      <c r="M34" s="11"/>
      <c r="N34" s="11"/>
      <c r="O34" s="11">
        <v>82</v>
      </c>
      <c r="P34" s="11"/>
      <c r="Q34" s="11"/>
      <c r="R34" s="11"/>
      <c r="S34" s="11"/>
      <c r="T34" s="11"/>
    </row>
    <row r="35" spans="1:21" x14ac:dyDescent="0.2">
      <c r="A35" s="10">
        <v>42446</v>
      </c>
      <c r="D35" s="2"/>
      <c r="E35" s="2">
        <f t="shared" si="0"/>
        <v>2594.7499999999995</v>
      </c>
      <c r="F35" s="10" t="s">
        <v>180</v>
      </c>
      <c r="G35" s="10"/>
      <c r="H35" s="3">
        <v>100428</v>
      </c>
      <c r="I35" s="11">
        <v>328.44</v>
      </c>
      <c r="J35" s="11"/>
      <c r="K35" s="11"/>
      <c r="L35" s="11"/>
      <c r="M35" s="11"/>
      <c r="N35" s="11"/>
      <c r="O35" s="11">
        <v>328.44</v>
      </c>
      <c r="P35" s="11"/>
      <c r="Q35" s="11"/>
      <c r="R35" s="11"/>
      <c r="S35" s="11"/>
      <c r="T35" s="11"/>
    </row>
    <row r="36" spans="1:21" x14ac:dyDescent="0.2">
      <c r="A36" s="10">
        <v>42446</v>
      </c>
      <c r="D36" s="2"/>
      <c r="E36" s="2">
        <f t="shared" si="0"/>
        <v>2489.7499999999995</v>
      </c>
      <c r="F36" s="10" t="s">
        <v>242</v>
      </c>
      <c r="G36" s="10"/>
      <c r="H36" s="3">
        <v>100429</v>
      </c>
      <c r="I36" s="11">
        <v>105</v>
      </c>
      <c r="J36" s="11"/>
      <c r="K36" s="11"/>
      <c r="L36" s="11">
        <v>105</v>
      </c>
      <c r="M36" s="11"/>
      <c r="N36" s="11"/>
      <c r="O36" s="11"/>
      <c r="P36" s="11"/>
      <c r="Q36" s="11"/>
      <c r="R36" s="11"/>
      <c r="S36" s="11"/>
      <c r="T36" s="11"/>
    </row>
    <row r="37" spans="1:21" x14ac:dyDescent="0.2">
      <c r="A37" s="10"/>
      <c r="D37" s="2"/>
      <c r="E37" s="2">
        <f t="shared" si="0"/>
        <v>2489.7499999999995</v>
      </c>
      <c r="F37" s="10"/>
      <c r="G37" s="10"/>
      <c r="H37" s="3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1" x14ac:dyDescent="0.2">
      <c r="A38" s="10"/>
      <c r="D38" s="2"/>
      <c r="E38" s="2">
        <f t="shared" si="0"/>
        <v>2489.7499999999995</v>
      </c>
      <c r="F38" s="10"/>
      <c r="G38" s="10"/>
      <c r="H38" s="3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1" x14ac:dyDescent="0.2">
      <c r="A39" s="10"/>
      <c r="D39" s="2"/>
      <c r="E39" s="2">
        <f t="shared" si="0"/>
        <v>2489.7499999999995</v>
      </c>
      <c r="F39" s="10"/>
      <c r="G39" s="10"/>
      <c r="H39" s="3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1" x14ac:dyDescent="0.2">
      <c r="A40" s="10"/>
      <c r="D40" s="2"/>
      <c r="E40" s="2">
        <f t="shared" si="0"/>
        <v>2489.7499999999995</v>
      </c>
      <c r="F40" s="10"/>
      <c r="G40" s="10"/>
      <c r="H40" s="3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1" x14ac:dyDescent="0.2">
      <c r="D41" s="2"/>
      <c r="E41" s="2"/>
      <c r="F41" t="s">
        <v>138</v>
      </c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1" ht="13.5" thickBot="1" x14ac:dyDescent="0.25">
      <c r="C42" s="12">
        <f>SUM(C7:C41)</f>
        <v>2996</v>
      </c>
      <c r="D42" s="12">
        <f>SUM(D7:D41)</f>
        <v>384.72</v>
      </c>
      <c r="E42" s="2"/>
      <c r="H42" s="3"/>
      <c r="I42" s="12">
        <f>SUM(I7:I41)</f>
        <v>3584.0400000000004</v>
      </c>
      <c r="J42" s="12">
        <f>SUM(J7:J41)</f>
        <v>450</v>
      </c>
      <c r="K42" s="12">
        <f>SUM(K7:K41)</f>
        <v>35</v>
      </c>
      <c r="L42" s="12">
        <f>SUM(L7:L41)</f>
        <v>105</v>
      </c>
      <c r="M42" s="12">
        <f>SUM(M7:M41)</f>
        <v>50</v>
      </c>
      <c r="N42" s="12">
        <f t="shared" ref="N42:T42" si="1">SUM(N7:N41)</f>
        <v>245.06</v>
      </c>
      <c r="O42" s="12">
        <f t="shared" si="1"/>
        <v>1820.22</v>
      </c>
      <c r="P42" s="12">
        <f t="shared" si="1"/>
        <v>114.33000000000001</v>
      </c>
      <c r="Q42" s="12">
        <f t="shared" si="1"/>
        <v>102.93</v>
      </c>
      <c r="R42" s="12">
        <f t="shared" si="1"/>
        <v>48.7</v>
      </c>
      <c r="S42" s="12">
        <f t="shared" si="1"/>
        <v>129.19999999999999</v>
      </c>
      <c r="T42" s="12">
        <f t="shared" si="1"/>
        <v>483.6</v>
      </c>
      <c r="U42" s="2">
        <f>SUM(J42:T42)</f>
        <v>3584.0399999999991</v>
      </c>
    </row>
    <row r="43" spans="1:21" ht="13.5" thickTop="1" x14ac:dyDescent="0.2">
      <c r="D43" s="2"/>
      <c r="E43" s="2"/>
      <c r="H43" s="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1" x14ac:dyDescent="0.2">
      <c r="D44" s="2"/>
      <c r="E44" s="2"/>
      <c r="H44" s="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x14ac:dyDescent="0.2">
      <c r="A45" s="35" t="s">
        <v>183</v>
      </c>
      <c r="D45" s="2"/>
      <c r="E45" s="61">
        <v>42460</v>
      </c>
      <c r="G45" s="2">
        <v>2594.75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2">
      <c r="D46" s="2"/>
      <c r="E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2">
      <c r="A47" s="35" t="s">
        <v>181</v>
      </c>
      <c r="D47" s="2"/>
      <c r="E47">
        <v>100429</v>
      </c>
      <c r="G47" s="2">
        <v>105</v>
      </c>
      <c r="H47" s="2"/>
      <c r="I47" s="2"/>
    </row>
    <row r="48" spans="1:21" x14ac:dyDescent="0.2">
      <c r="D48" s="3"/>
      <c r="E48" s="10"/>
      <c r="F48" s="10"/>
      <c r="G48" s="11"/>
      <c r="H48" s="2"/>
      <c r="I48" s="2"/>
      <c r="U48" s="2"/>
    </row>
    <row r="49" spans="1:9" x14ac:dyDescent="0.2">
      <c r="A49" s="10"/>
      <c r="D49" s="3"/>
      <c r="E49" s="10"/>
      <c r="F49" s="10"/>
      <c r="G49" s="11"/>
      <c r="H49" s="2"/>
      <c r="I49" s="2"/>
    </row>
    <row r="50" spans="1:9" x14ac:dyDescent="0.2">
      <c r="D50" s="3"/>
      <c r="E50" s="10"/>
      <c r="F50" s="10"/>
      <c r="G50" s="11"/>
      <c r="H50" s="2"/>
      <c r="I50" s="2"/>
    </row>
    <row r="51" spans="1:9" x14ac:dyDescent="0.2">
      <c r="D51" s="3"/>
      <c r="E51" s="10"/>
      <c r="F51" s="10"/>
      <c r="G51" s="11"/>
      <c r="H51" s="2"/>
      <c r="I51" s="2"/>
    </row>
    <row r="52" spans="1:9" x14ac:dyDescent="0.2">
      <c r="D52" s="3"/>
      <c r="E52" s="10"/>
      <c r="F52" s="10"/>
      <c r="G52" s="11"/>
      <c r="H52" s="2"/>
      <c r="I52" s="2"/>
    </row>
    <row r="53" spans="1:9" x14ac:dyDescent="0.2">
      <c r="D53" s="2"/>
      <c r="E53" s="2"/>
      <c r="G53" s="17"/>
      <c r="H53" s="2"/>
      <c r="I53" s="2"/>
    </row>
    <row r="54" spans="1:9" x14ac:dyDescent="0.2">
      <c r="D54" s="2"/>
      <c r="E54" s="2"/>
      <c r="G54" s="2">
        <f>SUM(G45-G47)</f>
        <v>2489.75</v>
      </c>
      <c r="I54" s="2"/>
    </row>
    <row r="55" spans="1:9" x14ac:dyDescent="0.2">
      <c r="D55" s="2"/>
      <c r="E55" s="2"/>
      <c r="G55" s="2"/>
      <c r="H55" s="2"/>
      <c r="I55" s="2"/>
    </row>
    <row r="56" spans="1:9" ht="13.5" thickBot="1" x14ac:dyDescent="0.25">
      <c r="A56" s="35" t="s">
        <v>182</v>
      </c>
      <c r="E56" s="10">
        <v>42460</v>
      </c>
      <c r="G56" s="2"/>
      <c r="H56" s="12">
        <f>E36</f>
        <v>2489.7499999999995</v>
      </c>
    </row>
    <row r="57" spans="1:9" ht="13.5" thickTop="1" x14ac:dyDescent="0.2">
      <c r="G57" s="2"/>
      <c r="H57" s="2"/>
    </row>
    <row r="58" spans="1:9" x14ac:dyDescent="0.2">
      <c r="G58" s="2"/>
      <c r="H58" s="2"/>
    </row>
    <row r="59" spans="1:9" x14ac:dyDescent="0.2">
      <c r="G59" s="2"/>
      <c r="H59" s="2"/>
    </row>
  </sheetData>
  <phoneticPr fontId="2" type="noConversion"/>
  <pageMargins left="0.15748031496062992" right="0.15748031496062992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9" sqref="E9"/>
    </sheetView>
  </sheetViews>
  <sheetFormatPr defaultRowHeight="12.75" x14ac:dyDescent="0.2"/>
  <cols>
    <col min="1" max="1" width="10.140625" bestFit="1" customWidth="1"/>
    <col min="2" max="2" width="29.7109375" bestFit="1" customWidth="1"/>
    <col min="4" max="4" width="26.140625" bestFit="1" customWidth="1"/>
  </cols>
  <sheetData>
    <row r="1" spans="1:6" x14ac:dyDescent="0.2">
      <c r="A1" s="1" t="s">
        <v>153</v>
      </c>
    </row>
    <row r="3" spans="1:6" ht="25.5" x14ac:dyDescent="0.2">
      <c r="A3" s="51" t="s">
        <v>154</v>
      </c>
      <c r="B3" s="1" t="s">
        <v>155</v>
      </c>
      <c r="C3" s="1" t="s">
        <v>63</v>
      </c>
      <c r="D3" s="1" t="s">
        <v>156</v>
      </c>
      <c r="E3" s="1" t="s">
        <v>157</v>
      </c>
    </row>
    <row r="7" spans="1:6" x14ac:dyDescent="0.2">
      <c r="A7" s="46">
        <v>41900</v>
      </c>
      <c r="B7" t="s">
        <v>68</v>
      </c>
      <c r="C7" s="11">
        <v>781.92</v>
      </c>
      <c r="D7" t="s">
        <v>69</v>
      </c>
      <c r="E7" s="35" t="s">
        <v>159</v>
      </c>
    </row>
    <row r="8" spans="1:6" x14ac:dyDescent="0.2">
      <c r="A8" s="46">
        <v>41900</v>
      </c>
      <c r="B8" t="s">
        <v>68</v>
      </c>
      <c r="C8" s="11">
        <v>781.92</v>
      </c>
      <c r="D8" t="s">
        <v>70</v>
      </c>
      <c r="E8" s="35" t="s">
        <v>159</v>
      </c>
    </row>
    <row r="9" spans="1:6" x14ac:dyDescent="0.2">
      <c r="A9" s="35" t="s">
        <v>167</v>
      </c>
      <c r="B9" t="s">
        <v>71</v>
      </c>
      <c r="C9" s="11">
        <v>1000</v>
      </c>
      <c r="D9" t="s">
        <v>72</v>
      </c>
      <c r="E9" s="35" t="s">
        <v>159</v>
      </c>
    </row>
    <row r="10" spans="1:6" x14ac:dyDescent="0.2">
      <c r="C10" s="11"/>
      <c r="D10" t="s">
        <v>74</v>
      </c>
    </row>
    <row r="11" spans="1:6" x14ac:dyDescent="0.2">
      <c r="A11" s="35" t="s">
        <v>167</v>
      </c>
      <c r="B11" t="s">
        <v>75</v>
      </c>
      <c r="C11" s="11">
        <v>90</v>
      </c>
      <c r="D11" s="35" t="s">
        <v>166</v>
      </c>
      <c r="E11" s="35" t="s">
        <v>174</v>
      </c>
    </row>
    <row r="12" spans="1:6" x14ac:dyDescent="0.2">
      <c r="A12" s="35" t="s">
        <v>167</v>
      </c>
      <c r="B12" t="s">
        <v>77</v>
      </c>
      <c r="C12" s="11">
        <v>667</v>
      </c>
      <c r="D12" s="35" t="s">
        <v>166</v>
      </c>
      <c r="E12" s="35" t="s">
        <v>174</v>
      </c>
    </row>
    <row r="13" spans="1:6" x14ac:dyDescent="0.2">
      <c r="A13" s="50">
        <v>36557</v>
      </c>
      <c r="B13" t="s">
        <v>78</v>
      </c>
      <c r="C13" s="11">
        <v>201.94</v>
      </c>
      <c r="D13" s="35" t="s">
        <v>162</v>
      </c>
      <c r="E13" s="35" t="s">
        <v>159</v>
      </c>
    </row>
    <row r="14" spans="1:6" x14ac:dyDescent="0.2">
      <c r="A14" s="50">
        <v>36557</v>
      </c>
      <c r="B14" t="s">
        <v>80</v>
      </c>
      <c r="C14" s="11">
        <v>35.340000000000003</v>
      </c>
      <c r="D14" s="35" t="s">
        <v>162</v>
      </c>
      <c r="E14" s="35" t="s">
        <v>159</v>
      </c>
    </row>
    <row r="15" spans="1:6" x14ac:dyDescent="0.2">
      <c r="A15" s="35">
        <v>2004</v>
      </c>
      <c r="B15" t="s">
        <v>81</v>
      </c>
      <c r="C15" s="11">
        <v>250</v>
      </c>
      <c r="D15" s="35" t="s">
        <v>166</v>
      </c>
      <c r="E15" s="35" t="s">
        <v>174</v>
      </c>
      <c r="F15" s="35" t="s">
        <v>168</v>
      </c>
    </row>
    <row r="16" spans="1:6" x14ac:dyDescent="0.2">
      <c r="A16" s="10">
        <v>37765</v>
      </c>
      <c r="B16" s="35" t="s">
        <v>165</v>
      </c>
      <c r="C16" s="11">
        <v>237.45</v>
      </c>
      <c r="D16" s="35" t="s">
        <v>164</v>
      </c>
      <c r="E16" s="35" t="s">
        <v>159</v>
      </c>
    </row>
    <row r="17" spans="1:5" x14ac:dyDescent="0.2">
      <c r="A17" s="10">
        <v>39449</v>
      </c>
      <c r="B17" s="35" t="s">
        <v>163</v>
      </c>
      <c r="C17" s="11">
        <v>677.86</v>
      </c>
      <c r="D17" s="35" t="s">
        <v>69</v>
      </c>
      <c r="E17" s="35" t="s">
        <v>159</v>
      </c>
    </row>
    <row r="18" spans="1:5" x14ac:dyDescent="0.2">
      <c r="A18" s="10">
        <v>40379</v>
      </c>
      <c r="B18" s="35" t="s">
        <v>161</v>
      </c>
      <c r="C18" s="11">
        <v>387.28</v>
      </c>
      <c r="D18" s="35" t="s">
        <v>162</v>
      </c>
      <c r="E18" s="35" t="s">
        <v>159</v>
      </c>
    </row>
    <row r="19" spans="1:5" x14ac:dyDescent="0.2">
      <c r="A19" s="10">
        <v>40871</v>
      </c>
      <c r="B19" s="35" t="s">
        <v>158</v>
      </c>
      <c r="C19" s="11">
        <v>503</v>
      </c>
      <c r="D19" s="35" t="s">
        <v>160</v>
      </c>
      <c r="E19" s="35" t="s">
        <v>159</v>
      </c>
    </row>
    <row r="20" spans="1:5" x14ac:dyDescent="0.2">
      <c r="A20" s="10">
        <v>41403</v>
      </c>
      <c r="B20" s="35" t="s">
        <v>165</v>
      </c>
      <c r="C20" s="11">
        <v>329</v>
      </c>
      <c r="D20" s="35" t="s">
        <v>162</v>
      </c>
      <c r="E20" s="35" t="s">
        <v>159</v>
      </c>
    </row>
    <row r="21" spans="1:5" x14ac:dyDescent="0.2">
      <c r="C21" s="11"/>
    </row>
    <row r="22" spans="1:5" ht="13.5" thickBot="1" x14ac:dyDescent="0.25">
      <c r="C22" s="52">
        <f>SUM(C7:C20)</f>
        <v>5942.71</v>
      </c>
    </row>
    <row r="23" spans="1:5" ht="13.5" thickTop="1" x14ac:dyDescent="0.2"/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K23" sqref="K23"/>
    </sheetView>
  </sheetViews>
  <sheetFormatPr defaultRowHeight="12.75" x14ac:dyDescent="0.2"/>
  <cols>
    <col min="1" max="1" width="10.7109375" customWidth="1"/>
    <col min="2" max="2" width="14.42578125" customWidth="1"/>
    <col min="4" max="4" width="10.140625" bestFit="1" customWidth="1"/>
    <col min="5" max="5" width="19.140625" bestFit="1" customWidth="1"/>
    <col min="6" max="6" width="10.7109375" bestFit="1" customWidth="1"/>
    <col min="10" max="10" width="10" bestFit="1" customWidth="1"/>
  </cols>
  <sheetData>
    <row r="1" spans="1:11" x14ac:dyDescent="0.2">
      <c r="A1" s="1" t="s">
        <v>0</v>
      </c>
    </row>
    <row r="2" spans="1:11" x14ac:dyDescent="0.2">
      <c r="A2" s="1"/>
    </row>
    <row r="3" spans="1:11" x14ac:dyDescent="0.2">
      <c r="A3" s="1" t="s">
        <v>199</v>
      </c>
    </row>
    <row r="4" spans="1:11" x14ac:dyDescent="0.2">
      <c r="A4" s="1"/>
    </row>
    <row r="5" spans="1:11" x14ac:dyDescent="0.2">
      <c r="A5" s="1" t="s">
        <v>17</v>
      </c>
    </row>
    <row r="6" spans="1:11" x14ac:dyDescent="0.2">
      <c r="A6" s="1"/>
    </row>
    <row r="7" spans="1:11" ht="25.5" x14ac:dyDescent="0.2">
      <c r="A7" t="s">
        <v>2</v>
      </c>
      <c r="B7" s="4" t="s">
        <v>3</v>
      </c>
      <c r="C7" s="2" t="s">
        <v>4</v>
      </c>
      <c r="D7" s="2" t="s">
        <v>5</v>
      </c>
      <c r="E7" s="2" t="s">
        <v>6</v>
      </c>
      <c r="F7" s="5" t="s">
        <v>18</v>
      </c>
      <c r="G7" s="6" t="s">
        <v>8</v>
      </c>
      <c r="H7" s="7" t="s">
        <v>4</v>
      </c>
      <c r="I7" s="7" t="s">
        <v>140</v>
      </c>
      <c r="J7" s="7" t="s">
        <v>139</v>
      </c>
      <c r="K7" s="7" t="s">
        <v>12</v>
      </c>
    </row>
    <row r="8" spans="1:11" x14ac:dyDescent="0.2">
      <c r="B8" s="4"/>
      <c r="C8" s="2"/>
      <c r="D8" s="2"/>
      <c r="E8" s="2"/>
      <c r="F8" s="2"/>
      <c r="G8" s="6"/>
      <c r="H8" s="7"/>
      <c r="I8" s="7"/>
      <c r="J8" s="7"/>
      <c r="K8" s="7"/>
    </row>
    <row r="9" spans="1:11" x14ac:dyDescent="0.2">
      <c r="A9" s="10">
        <v>42095</v>
      </c>
      <c r="B9" s="10" t="s">
        <v>14</v>
      </c>
      <c r="C9" s="2"/>
      <c r="D9" s="2">
        <v>6.28</v>
      </c>
      <c r="E9" s="10"/>
      <c r="F9" s="10"/>
      <c r="G9" s="3"/>
      <c r="H9" s="2"/>
      <c r="I9" s="2"/>
      <c r="J9" s="2"/>
      <c r="K9" s="2"/>
    </row>
    <row r="10" spans="1:11" x14ac:dyDescent="0.2">
      <c r="A10" s="10">
        <v>42108</v>
      </c>
      <c r="B10" s="35" t="s">
        <v>201</v>
      </c>
      <c r="C10" s="2">
        <v>400</v>
      </c>
      <c r="D10" s="2">
        <f>D9+C10-H10</f>
        <v>406.28</v>
      </c>
      <c r="H10" s="2"/>
      <c r="I10" s="2"/>
      <c r="J10" s="2"/>
      <c r="K10" s="2"/>
    </row>
    <row r="11" spans="1:11" x14ac:dyDescent="0.2">
      <c r="A11" s="10">
        <v>42201</v>
      </c>
      <c r="B11" s="35"/>
      <c r="C11" s="2"/>
      <c r="D11" s="2">
        <v>394.83</v>
      </c>
      <c r="E11" t="s">
        <v>250</v>
      </c>
      <c r="G11">
        <v>100055</v>
      </c>
      <c r="H11" s="2">
        <v>11.45</v>
      </c>
      <c r="I11" s="2">
        <v>9.5500000000000007</v>
      </c>
      <c r="J11" s="2"/>
      <c r="K11" s="2">
        <v>1.9</v>
      </c>
    </row>
    <row r="12" spans="1:11" x14ac:dyDescent="0.2">
      <c r="A12" s="10">
        <v>42209</v>
      </c>
      <c r="B12" s="35"/>
      <c r="C12" s="2"/>
      <c r="D12" s="2">
        <v>234.83</v>
      </c>
      <c r="E12" t="s">
        <v>251</v>
      </c>
      <c r="G12">
        <v>100056</v>
      </c>
      <c r="H12" s="2">
        <v>160</v>
      </c>
      <c r="I12" s="2">
        <v>160</v>
      </c>
      <c r="J12" s="2"/>
      <c r="K12" s="2"/>
    </row>
    <row r="13" spans="1:11" x14ac:dyDescent="0.2">
      <c r="A13" s="10">
        <v>42264</v>
      </c>
      <c r="B13" s="35"/>
      <c r="C13" s="2"/>
      <c r="D13" s="2">
        <v>224.84</v>
      </c>
      <c r="E13" t="s">
        <v>252</v>
      </c>
      <c r="G13">
        <v>100057</v>
      </c>
      <c r="H13" s="2">
        <v>9.99</v>
      </c>
      <c r="I13" s="2">
        <v>8.33</v>
      </c>
      <c r="J13" s="2"/>
      <c r="K13" s="2">
        <v>1.66</v>
      </c>
    </row>
    <row r="14" spans="1:11" x14ac:dyDescent="0.2">
      <c r="A14" s="10">
        <v>42264</v>
      </c>
      <c r="B14" s="35"/>
      <c r="C14" s="2"/>
      <c r="D14" s="2">
        <v>219.02</v>
      </c>
      <c r="E14" t="s">
        <v>250</v>
      </c>
      <c r="G14">
        <v>100058</v>
      </c>
      <c r="H14" s="2">
        <v>5.82</v>
      </c>
      <c r="I14" s="2">
        <v>4.8499999999999996</v>
      </c>
      <c r="J14" s="2"/>
      <c r="K14" s="2">
        <v>0.97</v>
      </c>
    </row>
    <row r="15" spans="1:11" x14ac:dyDescent="0.2">
      <c r="A15" s="10">
        <v>42327</v>
      </c>
      <c r="B15" s="35"/>
      <c r="C15" s="2"/>
      <c r="D15" s="2">
        <v>197.76</v>
      </c>
      <c r="E15" t="s">
        <v>250</v>
      </c>
      <c r="G15">
        <v>100059</v>
      </c>
      <c r="H15" s="2">
        <v>21.26</v>
      </c>
      <c r="I15" s="2">
        <v>17.72</v>
      </c>
      <c r="J15" s="2"/>
      <c r="K15" s="2">
        <v>3.54</v>
      </c>
    </row>
    <row r="16" spans="1:11" x14ac:dyDescent="0.2">
      <c r="A16" s="10">
        <v>42415</v>
      </c>
      <c r="B16" s="35" t="s">
        <v>201</v>
      </c>
      <c r="C16" s="2">
        <v>300</v>
      </c>
      <c r="D16" s="2">
        <v>497.76</v>
      </c>
      <c r="H16" s="2"/>
      <c r="I16" s="2"/>
      <c r="J16" s="2"/>
      <c r="K16" s="2"/>
    </row>
    <row r="17" spans="1:11" x14ac:dyDescent="0.2">
      <c r="A17" s="10">
        <v>42446</v>
      </c>
      <c r="C17" s="2"/>
      <c r="D17" s="2">
        <v>480.66</v>
      </c>
      <c r="E17" t="s">
        <v>250</v>
      </c>
      <c r="G17">
        <v>100060</v>
      </c>
      <c r="H17" s="2">
        <v>17.100000000000001</v>
      </c>
      <c r="I17" s="2">
        <v>17.100000000000001</v>
      </c>
      <c r="J17" s="2"/>
      <c r="K17" s="2"/>
    </row>
    <row r="18" spans="1:11" x14ac:dyDescent="0.2">
      <c r="A18" s="10">
        <v>42446</v>
      </c>
      <c r="C18" s="2"/>
      <c r="D18" s="2">
        <v>476.58</v>
      </c>
      <c r="E18" t="s">
        <v>250</v>
      </c>
      <c r="G18">
        <v>100061</v>
      </c>
      <c r="H18" s="2">
        <v>4.08</v>
      </c>
      <c r="I18" s="2">
        <v>3.4</v>
      </c>
      <c r="J18" s="2"/>
      <c r="K18" s="2">
        <v>0.68</v>
      </c>
    </row>
    <row r="19" spans="1:11" ht="13.5" thickBot="1" x14ac:dyDescent="0.25">
      <c r="C19" s="12">
        <f>SUM(C9:C17)</f>
        <v>700</v>
      </c>
      <c r="D19" s="2"/>
      <c r="H19" s="12">
        <f>SUM(H9:H18)</f>
        <v>229.7</v>
      </c>
      <c r="I19" s="12">
        <f>SUM(I9:I18)</f>
        <v>220.95000000000002</v>
      </c>
      <c r="J19" s="12">
        <f>SUM(J9:J17)</f>
        <v>0</v>
      </c>
      <c r="K19" s="12">
        <f>SUM(K9:K18)</f>
        <v>8.75</v>
      </c>
    </row>
    <row r="20" spans="1:11" ht="13.5" thickTop="1" x14ac:dyDescent="0.2">
      <c r="C20" s="2"/>
      <c r="D20" s="2"/>
      <c r="H20" s="2"/>
      <c r="I20" s="2"/>
      <c r="J20" s="2"/>
      <c r="K20" s="2"/>
    </row>
    <row r="22" spans="1:11" x14ac:dyDescent="0.2">
      <c r="A22" t="s">
        <v>183</v>
      </c>
      <c r="D22" s="10">
        <v>42460</v>
      </c>
      <c r="E22">
        <v>480.66</v>
      </c>
    </row>
    <row r="24" spans="1:11" x14ac:dyDescent="0.2">
      <c r="A24" t="s">
        <v>191</v>
      </c>
    </row>
    <row r="26" spans="1:11" x14ac:dyDescent="0.2">
      <c r="A26" s="10"/>
      <c r="E26" s="2"/>
    </row>
    <row r="27" spans="1:11" x14ac:dyDescent="0.2">
      <c r="E27" s="20"/>
    </row>
    <row r="28" spans="1:11" x14ac:dyDescent="0.2">
      <c r="E28">
        <f>SUM(E22:E26)</f>
        <v>480.66</v>
      </c>
    </row>
    <row r="30" spans="1:11" x14ac:dyDescent="0.2">
      <c r="A30" t="s">
        <v>181</v>
      </c>
      <c r="E30">
        <v>100061</v>
      </c>
    </row>
    <row r="32" spans="1:11" x14ac:dyDescent="0.2">
      <c r="A32" s="10"/>
      <c r="D32" s="2"/>
    </row>
    <row r="33" spans="1:5" x14ac:dyDescent="0.2">
      <c r="A33" s="10"/>
      <c r="D33" s="2"/>
    </row>
    <row r="34" spans="1:5" x14ac:dyDescent="0.2">
      <c r="D34" s="20"/>
    </row>
    <row r="35" spans="1:5" x14ac:dyDescent="0.2">
      <c r="E35" s="2">
        <v>4.08</v>
      </c>
    </row>
    <row r="37" spans="1:5" ht="13.5" thickBot="1" x14ac:dyDescent="0.25">
      <c r="A37" t="s">
        <v>182</v>
      </c>
      <c r="E37" s="12">
        <f>E28-E35</f>
        <v>476.58000000000004</v>
      </c>
    </row>
    <row r="38" spans="1:5" ht="13.5" thickTop="1" x14ac:dyDescent="0.2"/>
  </sheetData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>
      <pane ySplit="2115" activePane="bottomLeft"/>
      <selection activeCell="G6" sqref="G6"/>
      <selection pane="bottomLeft" activeCell="I34" sqref="I34"/>
    </sheetView>
  </sheetViews>
  <sheetFormatPr defaultRowHeight="12.75" x14ac:dyDescent="0.2"/>
  <cols>
    <col min="1" max="1" width="34.28515625" customWidth="1"/>
    <col min="2" max="2" width="5" customWidth="1"/>
    <col min="4" max="4" width="5" customWidth="1"/>
    <col min="6" max="6" width="5" customWidth="1"/>
    <col min="8" max="8" width="5" customWidth="1"/>
    <col min="9" max="9" width="9.5703125" bestFit="1" customWidth="1"/>
    <col min="10" max="10" width="5" customWidth="1"/>
  </cols>
  <sheetData>
    <row r="1" spans="1:11" ht="18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11" x14ac:dyDescent="0.2">
      <c r="C2" s="2"/>
      <c r="D2" s="2"/>
      <c r="E2" s="2"/>
      <c r="F2" s="2"/>
      <c r="G2" s="2"/>
      <c r="I2" s="2"/>
    </row>
    <row r="3" spans="1:11" ht="18" x14ac:dyDescent="0.25">
      <c r="A3" s="67" t="s">
        <v>223</v>
      </c>
      <c r="B3" s="67"/>
      <c r="C3" s="67"/>
      <c r="D3" s="67"/>
      <c r="E3" s="67"/>
      <c r="F3" s="67"/>
      <c r="G3" s="67"/>
      <c r="H3" s="67"/>
      <c r="I3" s="67"/>
    </row>
    <row r="4" spans="1:11" ht="18" x14ac:dyDescent="0.25">
      <c r="A4" s="13"/>
      <c r="B4" s="13"/>
      <c r="C4" s="14"/>
      <c r="D4" s="14"/>
      <c r="E4" s="14"/>
      <c r="F4" s="14"/>
      <c r="G4" s="14"/>
      <c r="H4" s="13"/>
      <c r="I4" s="14"/>
    </row>
    <row r="5" spans="1:11" ht="26.25" x14ac:dyDescent="0.25">
      <c r="A5" s="13"/>
      <c r="B5" s="13"/>
      <c r="C5" s="15" t="s">
        <v>224</v>
      </c>
      <c r="D5" s="15"/>
      <c r="E5" s="15" t="s">
        <v>225</v>
      </c>
      <c r="F5" s="15"/>
      <c r="G5" s="15" t="s">
        <v>227</v>
      </c>
      <c r="H5" s="13"/>
      <c r="I5" s="15" t="s">
        <v>135</v>
      </c>
      <c r="K5" s="1" t="s">
        <v>28</v>
      </c>
    </row>
    <row r="6" spans="1:11" ht="12.75" customHeight="1" x14ac:dyDescent="0.25">
      <c r="A6" s="60" t="s">
        <v>38</v>
      </c>
      <c r="B6" s="13"/>
      <c r="C6" s="15"/>
      <c r="D6" s="15"/>
      <c r="E6" s="15"/>
      <c r="F6" s="15"/>
      <c r="G6" s="15"/>
      <c r="H6" s="13"/>
      <c r="I6" s="15"/>
      <c r="K6" s="1"/>
    </row>
    <row r="7" spans="1:11" ht="12.75" customHeight="1" x14ac:dyDescent="0.25">
      <c r="A7" s="53" t="s">
        <v>39</v>
      </c>
      <c r="B7" s="13"/>
      <c r="C7" s="57">
        <v>3020</v>
      </c>
      <c r="D7" s="15"/>
      <c r="E7" s="57">
        <v>3011</v>
      </c>
      <c r="F7" s="15"/>
      <c r="G7" s="57">
        <v>2996</v>
      </c>
      <c r="H7" s="13"/>
      <c r="I7" s="57">
        <v>3011</v>
      </c>
      <c r="K7" s="2">
        <f t="shared" ref="K7:K12" si="0">I7-E7</f>
        <v>0</v>
      </c>
    </row>
    <row r="8" spans="1:11" ht="12.75" customHeight="1" x14ac:dyDescent="0.25">
      <c r="A8" s="53" t="s">
        <v>189</v>
      </c>
      <c r="B8" s="13"/>
      <c r="C8" s="57">
        <v>1000</v>
      </c>
      <c r="D8" s="15"/>
      <c r="E8" s="57">
        <v>0</v>
      </c>
      <c r="F8" s="15"/>
      <c r="G8" s="57">
        <v>0</v>
      </c>
      <c r="H8" s="13"/>
      <c r="I8" s="57">
        <v>0</v>
      </c>
      <c r="K8" s="2">
        <f t="shared" si="0"/>
        <v>0</v>
      </c>
    </row>
    <row r="9" spans="1:11" ht="12.75" customHeight="1" x14ac:dyDescent="0.25">
      <c r="A9" s="53" t="s">
        <v>175</v>
      </c>
      <c r="B9" s="13"/>
      <c r="C9" s="57">
        <v>0</v>
      </c>
      <c r="D9" s="15"/>
      <c r="E9" s="57">
        <v>100</v>
      </c>
      <c r="F9" s="15"/>
      <c r="G9" s="57">
        <v>400</v>
      </c>
      <c r="H9" s="13"/>
      <c r="I9" s="57">
        <v>400</v>
      </c>
      <c r="K9" s="2">
        <f t="shared" si="0"/>
        <v>300</v>
      </c>
    </row>
    <row r="10" spans="1:11" ht="12.75" customHeight="1" x14ac:dyDescent="0.25">
      <c r="A10" s="58" t="s">
        <v>178</v>
      </c>
      <c r="B10" s="13"/>
      <c r="C10" s="2">
        <v>0</v>
      </c>
      <c r="D10" s="15"/>
      <c r="E10" s="57">
        <v>0</v>
      </c>
      <c r="F10" s="15"/>
      <c r="G10" s="57">
        <v>0</v>
      </c>
      <c r="H10" s="13"/>
      <c r="I10" s="57">
        <v>0</v>
      </c>
      <c r="K10" s="2">
        <f t="shared" si="0"/>
        <v>0</v>
      </c>
    </row>
    <row r="11" spans="1:11" ht="12.75" customHeight="1" x14ac:dyDescent="0.25">
      <c r="A11" s="58" t="s">
        <v>176</v>
      </c>
      <c r="B11" s="13"/>
      <c r="C11" s="56">
        <v>0</v>
      </c>
      <c r="D11" s="15"/>
      <c r="E11" s="57">
        <v>0</v>
      </c>
      <c r="F11" s="15"/>
      <c r="G11" s="57">
        <f>Cashbook!D8</f>
        <v>369.72</v>
      </c>
      <c r="H11" s="13"/>
      <c r="I11" s="57">
        <v>369.72</v>
      </c>
      <c r="K11" s="2">
        <f t="shared" si="0"/>
        <v>369.72</v>
      </c>
    </row>
    <row r="12" spans="1:11" ht="12.75" customHeight="1" x14ac:dyDescent="0.25">
      <c r="A12" s="53" t="s">
        <v>37</v>
      </c>
      <c r="B12" s="13"/>
      <c r="C12" s="57">
        <v>0</v>
      </c>
      <c r="D12" s="15"/>
      <c r="E12" s="57">
        <v>0</v>
      </c>
      <c r="F12" s="15"/>
      <c r="G12" s="57">
        <v>0</v>
      </c>
      <c r="H12" s="13"/>
      <c r="I12" s="57">
        <v>0</v>
      </c>
      <c r="K12" s="2">
        <f t="shared" si="0"/>
        <v>0</v>
      </c>
    </row>
    <row r="13" spans="1:11" ht="18.75" thickBot="1" x14ac:dyDescent="0.3">
      <c r="A13" s="54"/>
      <c r="B13" s="13"/>
      <c r="C13" s="59">
        <f>SUM(C7:C12)</f>
        <v>4020</v>
      </c>
      <c r="D13" s="15"/>
      <c r="E13" s="59">
        <f>SUM(E7:E12)</f>
        <v>3111</v>
      </c>
      <c r="F13" s="15"/>
      <c r="G13" s="59">
        <f>SUM(G7:G12)</f>
        <v>3765.7200000000003</v>
      </c>
      <c r="H13" s="13"/>
      <c r="I13" s="59">
        <f>SUM(I7:I12)</f>
        <v>3780.7200000000003</v>
      </c>
      <c r="K13" s="59">
        <f>SUM(K7:K12)</f>
        <v>669.72</v>
      </c>
    </row>
    <row r="14" spans="1:11" ht="18.75" thickTop="1" x14ac:dyDescent="0.25">
      <c r="A14" s="54"/>
      <c r="B14" s="13"/>
      <c r="C14" s="55"/>
      <c r="D14" s="15"/>
      <c r="E14" s="15"/>
      <c r="F14" s="15"/>
      <c r="G14" s="15"/>
      <c r="H14" s="13"/>
      <c r="I14" s="15"/>
      <c r="K14" s="15"/>
    </row>
    <row r="15" spans="1:11" x14ac:dyDescent="0.2">
      <c r="A15" s="1" t="s">
        <v>31</v>
      </c>
      <c r="C15" s="56"/>
      <c r="D15" s="2"/>
      <c r="E15" s="2"/>
      <c r="F15" s="2"/>
      <c r="G15" s="2"/>
      <c r="I15" s="2"/>
    </row>
    <row r="16" spans="1:11" x14ac:dyDescent="0.2">
      <c r="A16" t="s">
        <v>19</v>
      </c>
      <c r="C16" s="2">
        <v>450</v>
      </c>
      <c r="D16" s="2"/>
      <c r="E16" s="2">
        <v>450</v>
      </c>
      <c r="F16" s="2"/>
      <c r="G16" s="2">
        <f>Cashbook!J42</f>
        <v>450</v>
      </c>
      <c r="I16" s="2">
        <v>450</v>
      </c>
      <c r="K16" s="2">
        <f t="shared" ref="K16:K34" si="1">E16-I16</f>
        <v>0</v>
      </c>
    </row>
    <row r="17" spans="1:11" x14ac:dyDescent="0.2">
      <c r="A17" t="s">
        <v>20</v>
      </c>
      <c r="C17" s="2">
        <v>90</v>
      </c>
      <c r="D17" s="2"/>
      <c r="E17" s="2">
        <v>120</v>
      </c>
      <c r="F17" s="2"/>
      <c r="G17" s="2">
        <f>Cashbook!L42</f>
        <v>105</v>
      </c>
      <c r="I17" s="2">
        <v>120</v>
      </c>
      <c r="K17" s="2">
        <f t="shared" si="1"/>
        <v>0</v>
      </c>
    </row>
    <row r="18" spans="1:11" x14ac:dyDescent="0.2">
      <c r="A18" t="s">
        <v>21</v>
      </c>
      <c r="C18" s="2">
        <v>50</v>
      </c>
      <c r="D18" s="2"/>
      <c r="E18" s="2">
        <v>50</v>
      </c>
      <c r="F18" s="2"/>
      <c r="G18" s="2">
        <f>Cashbook!M42</f>
        <v>50</v>
      </c>
      <c r="I18" s="2">
        <v>50</v>
      </c>
      <c r="K18" s="2">
        <f t="shared" si="1"/>
        <v>0</v>
      </c>
    </row>
    <row r="19" spans="1:11" x14ac:dyDescent="0.2">
      <c r="A19" t="s">
        <v>22</v>
      </c>
      <c r="C19" s="2">
        <v>233.21</v>
      </c>
      <c r="D19" s="2"/>
      <c r="E19" s="2">
        <v>250</v>
      </c>
      <c r="F19" s="2"/>
      <c r="G19" s="2">
        <f>Cashbook!N42</f>
        <v>245.06</v>
      </c>
      <c r="I19" s="2">
        <v>245.06</v>
      </c>
      <c r="K19" s="2">
        <f t="shared" si="1"/>
        <v>4.9399999999999977</v>
      </c>
    </row>
    <row r="20" spans="1:11" x14ac:dyDescent="0.2">
      <c r="A20" t="s">
        <v>23</v>
      </c>
      <c r="C20" s="2">
        <v>1586.81</v>
      </c>
      <c r="D20" s="2"/>
      <c r="E20" s="2">
        <v>1600</v>
      </c>
      <c r="F20" s="2"/>
      <c r="G20" s="2">
        <f>Cashbook!O42</f>
        <v>1820.22</v>
      </c>
      <c r="I20" s="16">
        <v>1600</v>
      </c>
      <c r="K20" s="2">
        <f>E20-I20</f>
        <v>0</v>
      </c>
    </row>
    <row r="21" spans="1:11" x14ac:dyDescent="0.2">
      <c r="A21" t="s">
        <v>24</v>
      </c>
      <c r="C21" s="2">
        <v>115.88</v>
      </c>
      <c r="D21" s="2"/>
      <c r="E21" s="2">
        <v>125</v>
      </c>
      <c r="F21" s="2"/>
      <c r="G21" s="2">
        <f>Cashbook!P42</f>
        <v>114.33000000000001</v>
      </c>
      <c r="I21" s="16">
        <v>125</v>
      </c>
      <c r="K21" s="2">
        <f t="shared" si="1"/>
        <v>0</v>
      </c>
    </row>
    <row r="22" spans="1:11" x14ac:dyDescent="0.2">
      <c r="A22" t="s">
        <v>226</v>
      </c>
      <c r="C22" s="2">
        <v>0</v>
      </c>
      <c r="D22" s="2"/>
      <c r="E22" s="2">
        <v>50</v>
      </c>
      <c r="F22" s="2"/>
      <c r="G22" s="2">
        <v>0</v>
      </c>
      <c r="I22" s="16">
        <v>50</v>
      </c>
      <c r="K22" s="2">
        <f t="shared" si="1"/>
        <v>0</v>
      </c>
    </row>
    <row r="23" spans="1:11" x14ac:dyDescent="0.2">
      <c r="A23" t="s">
        <v>25</v>
      </c>
      <c r="C23" s="2">
        <v>0</v>
      </c>
      <c r="D23" s="2"/>
      <c r="E23" s="2">
        <v>60</v>
      </c>
      <c r="F23" s="2"/>
      <c r="G23" s="2">
        <v>0</v>
      </c>
      <c r="I23" s="2">
        <v>60</v>
      </c>
      <c r="K23" s="2">
        <f t="shared" si="1"/>
        <v>0</v>
      </c>
    </row>
    <row r="24" spans="1:11" x14ac:dyDescent="0.2">
      <c r="A24" t="s">
        <v>26</v>
      </c>
      <c r="C24" s="2">
        <v>0</v>
      </c>
      <c r="D24" s="2"/>
      <c r="E24" s="2">
        <v>50</v>
      </c>
      <c r="F24" s="2"/>
      <c r="G24" s="2">
        <v>0</v>
      </c>
      <c r="I24" s="2">
        <v>50</v>
      </c>
      <c r="K24" s="2">
        <f t="shared" si="1"/>
        <v>0</v>
      </c>
    </row>
    <row r="25" spans="1:11" x14ac:dyDescent="0.2">
      <c r="A25" t="s">
        <v>16</v>
      </c>
      <c r="C25" s="2">
        <v>48.22</v>
      </c>
      <c r="D25" s="2"/>
      <c r="E25" s="2">
        <v>50</v>
      </c>
      <c r="F25" s="2"/>
      <c r="G25" s="2">
        <f>Cashbook!R42</f>
        <v>48.7</v>
      </c>
      <c r="I25" s="2">
        <v>48.7</v>
      </c>
      <c r="K25" s="2">
        <f t="shared" si="1"/>
        <v>1.2999999999999972</v>
      </c>
    </row>
    <row r="26" spans="1:11" x14ac:dyDescent="0.2">
      <c r="A26" t="s">
        <v>143</v>
      </c>
      <c r="C26" s="2">
        <v>0</v>
      </c>
      <c r="D26" s="2"/>
      <c r="E26" s="2">
        <v>12</v>
      </c>
      <c r="F26" s="2"/>
      <c r="G26" s="2">
        <v>0</v>
      </c>
      <c r="I26" s="2">
        <v>33.6</v>
      </c>
      <c r="K26" s="2">
        <f t="shared" si="1"/>
        <v>-21.6</v>
      </c>
    </row>
    <row r="27" spans="1:11" x14ac:dyDescent="0.2">
      <c r="A27" t="s">
        <v>27</v>
      </c>
      <c r="C27" s="2">
        <v>0</v>
      </c>
      <c r="D27" s="2"/>
      <c r="E27" s="2">
        <v>120</v>
      </c>
      <c r="F27" s="2"/>
      <c r="G27" s="2">
        <f>Cashbook!S42</f>
        <v>129.19999999999999</v>
      </c>
      <c r="I27" s="2">
        <v>129.19999999999999</v>
      </c>
      <c r="K27" s="2">
        <f t="shared" si="1"/>
        <v>-9.1999999999999886</v>
      </c>
    </row>
    <row r="28" spans="1:11" x14ac:dyDescent="0.2">
      <c r="A28" t="s">
        <v>136</v>
      </c>
      <c r="C28" s="2">
        <v>35</v>
      </c>
      <c r="D28" s="2"/>
      <c r="E28" s="2">
        <v>35</v>
      </c>
      <c r="F28" s="2"/>
      <c r="G28" s="2">
        <f>Cashbook!K42</f>
        <v>35</v>
      </c>
      <c r="I28" s="2">
        <v>35</v>
      </c>
      <c r="K28" s="2">
        <f t="shared" si="1"/>
        <v>0</v>
      </c>
    </row>
    <row r="29" spans="1:11" x14ac:dyDescent="0.2">
      <c r="A29" t="s">
        <v>188</v>
      </c>
      <c r="C29" s="2">
        <v>19.47</v>
      </c>
      <c r="D29" s="2"/>
      <c r="E29" s="2">
        <v>0</v>
      </c>
      <c r="F29" s="2"/>
      <c r="G29" s="2">
        <v>0</v>
      </c>
      <c r="I29" s="2">
        <v>0</v>
      </c>
      <c r="K29" s="2">
        <f t="shared" si="1"/>
        <v>0</v>
      </c>
    </row>
    <row r="30" spans="1:11" x14ac:dyDescent="0.2">
      <c r="A30" s="35" t="s">
        <v>30</v>
      </c>
      <c r="C30" s="2">
        <v>190.11</v>
      </c>
      <c r="D30" s="2"/>
      <c r="E30" s="2">
        <v>200</v>
      </c>
      <c r="F30" s="2"/>
      <c r="G30" s="2">
        <f>'Paths Cashbook'!I19</f>
        <v>220.95000000000002</v>
      </c>
      <c r="I30" s="2">
        <v>400</v>
      </c>
      <c r="K30" s="2">
        <f t="shared" si="1"/>
        <v>-200</v>
      </c>
    </row>
    <row r="31" spans="1:11" x14ac:dyDescent="0.2">
      <c r="A31" s="35" t="s">
        <v>190</v>
      </c>
      <c r="C31" s="2">
        <v>1563.84</v>
      </c>
      <c r="D31" s="2"/>
      <c r="E31" s="2">
        <v>0</v>
      </c>
      <c r="F31" s="2"/>
      <c r="G31" s="2">
        <v>0</v>
      </c>
      <c r="I31" s="2">
        <v>0</v>
      </c>
      <c r="K31" s="2">
        <f t="shared" si="1"/>
        <v>0</v>
      </c>
    </row>
    <row r="32" spans="1:11" x14ac:dyDescent="0.2">
      <c r="A32" s="35" t="s">
        <v>216</v>
      </c>
      <c r="C32" s="2">
        <v>33.700000000000003</v>
      </c>
      <c r="D32" s="2"/>
      <c r="E32" s="2">
        <v>0</v>
      </c>
      <c r="F32" s="2"/>
      <c r="G32" s="2">
        <v>540</v>
      </c>
      <c r="I32" s="2">
        <v>0</v>
      </c>
      <c r="K32" s="2">
        <f t="shared" si="1"/>
        <v>0</v>
      </c>
    </row>
    <row r="33" spans="1:11" x14ac:dyDescent="0.2">
      <c r="A33" t="s">
        <v>12</v>
      </c>
      <c r="C33" s="2">
        <v>366.4</v>
      </c>
      <c r="D33" s="2"/>
      <c r="E33" s="2">
        <v>0</v>
      </c>
      <c r="F33" s="2"/>
      <c r="G33" s="2">
        <f>Cashbook!Q42+'Paths Cashbook'!K19</f>
        <v>111.68</v>
      </c>
      <c r="I33" s="2">
        <v>0</v>
      </c>
      <c r="K33" s="2">
        <f t="shared" si="1"/>
        <v>0</v>
      </c>
    </row>
    <row r="34" spans="1:11" x14ac:dyDescent="0.2">
      <c r="A34" t="s">
        <v>37</v>
      </c>
      <c r="C34" s="2">
        <v>0</v>
      </c>
      <c r="D34" s="2"/>
      <c r="E34" s="2">
        <v>25</v>
      </c>
      <c r="F34" s="2"/>
      <c r="G34" s="2">
        <v>0</v>
      </c>
      <c r="I34" s="2">
        <v>0</v>
      </c>
      <c r="K34" s="2">
        <f t="shared" si="1"/>
        <v>25</v>
      </c>
    </row>
    <row r="35" spans="1:11" x14ac:dyDescent="0.2">
      <c r="C35" s="17"/>
      <c r="D35" s="2"/>
      <c r="E35" s="17"/>
      <c r="F35" s="18"/>
      <c r="G35" s="17"/>
      <c r="I35" s="17"/>
      <c r="K35" s="20"/>
    </row>
    <row r="36" spans="1:11" ht="13.5" thickBot="1" x14ac:dyDescent="0.25">
      <c r="C36" s="2">
        <f>SUM(C16:C35)</f>
        <v>4782.6399999999994</v>
      </c>
      <c r="D36" s="2"/>
      <c r="E36" s="2">
        <f>SUM(E16:E35)</f>
        <v>3197</v>
      </c>
      <c r="F36" s="2"/>
      <c r="G36" s="12">
        <f>SUM(G16:G35)</f>
        <v>3870.139999999999</v>
      </c>
      <c r="I36" s="2">
        <f>SUM(I16:I35)</f>
        <v>3396.5599999999995</v>
      </c>
      <c r="K36" s="12">
        <f>SUM(K16:K35)</f>
        <v>-199.56</v>
      </c>
    </row>
    <row r="37" spans="1:11" ht="13.5" thickTop="1" x14ac:dyDescent="0.2">
      <c r="C37" s="2"/>
      <c r="D37" s="2"/>
      <c r="E37" s="2"/>
      <c r="F37" s="2"/>
      <c r="G37" s="2"/>
      <c r="I37" s="2"/>
    </row>
    <row r="38" spans="1:11" x14ac:dyDescent="0.2">
      <c r="A38" s="35" t="s">
        <v>177</v>
      </c>
      <c r="C38" s="2">
        <f>C13-C36</f>
        <v>-762.63999999999942</v>
      </c>
      <c r="D38" s="2"/>
      <c r="E38" s="2">
        <f>E13-E36</f>
        <v>-86</v>
      </c>
      <c r="F38" s="2"/>
      <c r="G38" s="2" t="s">
        <v>28</v>
      </c>
      <c r="I38" s="2">
        <f>I13-I36</f>
        <v>384.16000000000076</v>
      </c>
    </row>
    <row r="39" spans="1:11" x14ac:dyDescent="0.2">
      <c r="C39" s="2"/>
      <c r="D39" s="2"/>
      <c r="E39" s="2"/>
      <c r="F39" s="2"/>
      <c r="G39" s="2"/>
      <c r="I39" s="2"/>
    </row>
    <row r="40" spans="1:11" ht="13.5" thickBot="1" x14ac:dyDescent="0.25">
      <c r="A40" t="s">
        <v>29</v>
      </c>
      <c r="C40" s="18"/>
      <c r="D40" s="2"/>
      <c r="E40" s="12">
        <f>E36+E38</f>
        <v>3111</v>
      </c>
      <c r="F40" s="18"/>
      <c r="G40" s="18"/>
      <c r="I40" s="12">
        <f>I36+I38</f>
        <v>3780.7200000000003</v>
      </c>
    </row>
    <row r="41" spans="1:11" ht="13.5" thickTop="1" x14ac:dyDescent="0.2">
      <c r="C41" s="2"/>
      <c r="D41" s="2"/>
      <c r="E41" s="2"/>
      <c r="F41" s="2"/>
      <c r="G41" s="2"/>
      <c r="I41" s="2"/>
    </row>
    <row r="42" spans="1:11" x14ac:dyDescent="0.2">
      <c r="A42" t="s">
        <v>179</v>
      </c>
    </row>
    <row r="48" spans="1:11" x14ac:dyDescent="0.2">
      <c r="A48" s="19"/>
    </row>
  </sheetData>
  <mergeCells count="2">
    <mergeCell ref="A1:I1"/>
    <mergeCell ref="A3:I3"/>
  </mergeCells>
  <phoneticPr fontId="2" type="noConversion"/>
  <pageMargins left="0.35433070866141736" right="0.15748031496062992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zoomScale="115" zoomScaleNormal="115" workbookViewId="0">
      <pane ySplit="2205" topLeftCell="A41" activePane="bottomLeft"/>
      <selection activeCell="A2" sqref="A2"/>
      <selection pane="bottomLeft" activeCell="A30" sqref="A30"/>
    </sheetView>
  </sheetViews>
  <sheetFormatPr defaultRowHeight="12.75" x14ac:dyDescent="0.2"/>
  <cols>
    <col min="1" max="1" width="32.140625" customWidth="1"/>
    <col min="2" max="2" width="9.7109375" customWidth="1"/>
    <col min="3" max="3" width="11.140625" customWidth="1"/>
    <col min="4" max="4" width="1.5703125" customWidth="1"/>
    <col min="5" max="5" width="10.85546875" customWidth="1"/>
    <col min="6" max="6" width="1.5703125" customWidth="1"/>
    <col min="7" max="7" width="11.7109375" customWidth="1"/>
    <col min="8" max="8" width="1.5703125" customWidth="1"/>
    <col min="9" max="9" width="10.5703125" customWidth="1"/>
  </cols>
  <sheetData>
    <row r="1" spans="1:9" x14ac:dyDescent="0.2">
      <c r="A1" s="35" t="s">
        <v>230</v>
      </c>
    </row>
    <row r="3" spans="1:9" ht="16.5" x14ac:dyDescent="0.25">
      <c r="A3" s="68" t="s">
        <v>212</v>
      </c>
      <c r="B3" s="68"/>
      <c r="C3" s="68"/>
      <c r="D3" s="68"/>
      <c r="E3" s="68"/>
      <c r="F3" s="68"/>
      <c r="G3" s="68"/>
      <c r="H3" s="68"/>
      <c r="I3" s="68"/>
    </row>
    <row r="4" spans="1:9" ht="18" x14ac:dyDescent="0.25">
      <c r="A4" s="13"/>
      <c r="B4" s="13"/>
      <c r="C4" s="13"/>
      <c r="D4" s="13"/>
      <c r="E4" s="13"/>
      <c r="F4" s="13"/>
      <c r="G4" s="13"/>
      <c r="H4" s="13"/>
      <c r="I4" s="13"/>
    </row>
    <row r="5" spans="1:9" ht="26.25" x14ac:dyDescent="0.25">
      <c r="A5" s="13"/>
      <c r="B5" s="21"/>
      <c r="C5" s="22" t="s">
        <v>213</v>
      </c>
      <c r="D5" s="22"/>
      <c r="E5" s="22" t="s">
        <v>192</v>
      </c>
      <c r="F5" s="22"/>
      <c r="G5" s="22" t="s">
        <v>214</v>
      </c>
      <c r="H5" s="23"/>
      <c r="I5" s="22" t="s">
        <v>215</v>
      </c>
    </row>
    <row r="6" spans="1:9" ht="18" x14ac:dyDescent="0.25">
      <c r="A6" s="24" t="s">
        <v>31</v>
      </c>
      <c r="B6" s="13"/>
      <c r="C6" s="22"/>
      <c r="D6" s="22"/>
      <c r="E6" s="22"/>
      <c r="F6" s="22"/>
      <c r="G6" s="22"/>
      <c r="H6" s="23"/>
      <c r="I6" s="22"/>
    </row>
    <row r="8" spans="1:9" x14ac:dyDescent="0.2">
      <c r="A8" t="s">
        <v>19</v>
      </c>
      <c r="C8" s="11">
        <v>450</v>
      </c>
      <c r="D8" s="11"/>
      <c r="E8" s="11">
        <v>450</v>
      </c>
      <c r="F8" s="11"/>
      <c r="G8" s="11">
        <v>450</v>
      </c>
      <c r="H8" s="11"/>
      <c r="I8" s="11">
        <v>450</v>
      </c>
    </row>
    <row r="9" spans="1:9" x14ac:dyDescent="0.2">
      <c r="A9" t="s">
        <v>20</v>
      </c>
      <c r="C9" s="11">
        <v>90</v>
      </c>
      <c r="D9" s="11"/>
      <c r="E9" s="11">
        <v>120</v>
      </c>
      <c r="F9" s="11"/>
      <c r="G9" s="11">
        <v>120</v>
      </c>
      <c r="H9" s="11"/>
      <c r="I9" s="11">
        <v>150</v>
      </c>
    </row>
    <row r="10" spans="1:9" x14ac:dyDescent="0.2">
      <c r="A10" t="s">
        <v>21</v>
      </c>
      <c r="C10" s="11">
        <v>50</v>
      </c>
      <c r="D10" s="11"/>
      <c r="E10" s="11">
        <v>50</v>
      </c>
      <c r="F10" s="11"/>
      <c r="G10" s="11">
        <v>50</v>
      </c>
      <c r="H10" s="11"/>
      <c r="I10" s="11">
        <v>50</v>
      </c>
    </row>
    <row r="11" spans="1:9" x14ac:dyDescent="0.2">
      <c r="A11" t="s">
        <v>22</v>
      </c>
      <c r="C11" s="11">
        <v>233.21</v>
      </c>
      <c r="D11" s="11"/>
      <c r="E11" s="11">
        <v>250</v>
      </c>
      <c r="F11" s="11"/>
      <c r="G11" s="11">
        <v>245.06</v>
      </c>
      <c r="H11" s="11"/>
      <c r="I11" s="11">
        <v>270</v>
      </c>
    </row>
    <row r="12" spans="1:9" x14ac:dyDescent="0.2">
      <c r="A12" t="s">
        <v>23</v>
      </c>
      <c r="C12" s="11">
        <v>1586.81</v>
      </c>
      <c r="D12" s="11"/>
      <c r="E12" s="11">
        <v>1600</v>
      </c>
      <c r="F12" s="11"/>
      <c r="G12" s="11">
        <v>1600</v>
      </c>
      <c r="H12" s="11"/>
      <c r="I12" s="11">
        <v>2200</v>
      </c>
    </row>
    <row r="13" spans="1:9" x14ac:dyDescent="0.2">
      <c r="A13" t="s">
        <v>24</v>
      </c>
      <c r="C13" s="11">
        <v>115.88</v>
      </c>
      <c r="D13" s="11"/>
      <c r="E13" s="11">
        <v>125</v>
      </c>
      <c r="F13" s="11"/>
      <c r="G13" s="11">
        <v>125</v>
      </c>
      <c r="H13" s="11"/>
      <c r="I13" s="11">
        <v>125</v>
      </c>
    </row>
    <row r="14" spans="1:9" x14ac:dyDescent="0.2">
      <c r="A14" t="s">
        <v>32</v>
      </c>
      <c r="C14" s="11">
        <v>0</v>
      </c>
      <c r="D14" s="11"/>
      <c r="E14" s="11">
        <v>50</v>
      </c>
      <c r="F14" s="11"/>
      <c r="G14" s="11">
        <v>0</v>
      </c>
      <c r="H14" s="11"/>
      <c r="I14" s="11">
        <v>50</v>
      </c>
    </row>
    <row r="15" spans="1:9" x14ac:dyDescent="0.2">
      <c r="A15" t="s">
        <v>33</v>
      </c>
      <c r="C15" s="11">
        <v>0</v>
      </c>
      <c r="D15" s="11"/>
      <c r="E15" s="11">
        <v>60</v>
      </c>
      <c r="F15" s="11"/>
      <c r="G15" s="11">
        <v>60</v>
      </c>
      <c r="H15" s="11"/>
      <c r="I15" s="11">
        <v>60</v>
      </c>
    </row>
    <row r="16" spans="1:9" x14ac:dyDescent="0.2">
      <c r="A16" t="s">
        <v>26</v>
      </c>
      <c r="C16" s="11">
        <v>0</v>
      </c>
      <c r="D16" s="11"/>
      <c r="E16" s="11">
        <v>50</v>
      </c>
      <c r="F16" s="11"/>
      <c r="G16" s="11">
        <v>0</v>
      </c>
      <c r="H16" s="11"/>
      <c r="I16" s="11">
        <v>50</v>
      </c>
    </row>
    <row r="17" spans="1:9" x14ac:dyDescent="0.2">
      <c r="A17" t="s">
        <v>27</v>
      </c>
      <c r="C17" s="11">
        <v>0</v>
      </c>
      <c r="D17" s="11"/>
      <c r="E17" s="11">
        <v>120</v>
      </c>
      <c r="F17" s="11"/>
      <c r="G17" s="11">
        <v>129.19999999999999</v>
      </c>
      <c r="H17" s="11"/>
      <c r="I17" s="11">
        <v>30</v>
      </c>
    </row>
    <row r="18" spans="1:9" x14ac:dyDescent="0.2">
      <c r="A18" t="s">
        <v>136</v>
      </c>
      <c r="C18" s="11">
        <v>35</v>
      </c>
      <c r="D18" s="11"/>
      <c r="E18" s="11">
        <v>35</v>
      </c>
      <c r="F18" s="11"/>
      <c r="G18" s="11">
        <v>35</v>
      </c>
      <c r="H18" s="11"/>
      <c r="I18" s="11">
        <v>35</v>
      </c>
    </row>
    <row r="19" spans="1:9" x14ac:dyDescent="0.2">
      <c r="A19" t="s">
        <v>34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v>0</v>
      </c>
    </row>
    <row r="20" spans="1:9" x14ac:dyDescent="0.2">
      <c r="A20" t="s">
        <v>35</v>
      </c>
      <c r="C20" s="11">
        <v>48.22</v>
      </c>
      <c r="D20" s="11"/>
      <c r="E20" s="11">
        <v>50</v>
      </c>
      <c r="F20" s="11"/>
      <c r="G20" s="11">
        <v>48.7</v>
      </c>
      <c r="H20" s="11"/>
      <c r="I20" s="11">
        <v>50</v>
      </c>
    </row>
    <row r="21" spans="1:9" x14ac:dyDescent="0.2">
      <c r="A21" t="s">
        <v>143</v>
      </c>
      <c r="C21" s="11">
        <v>0</v>
      </c>
      <c r="D21" s="11"/>
      <c r="E21" s="11">
        <v>12</v>
      </c>
      <c r="F21" s="11"/>
      <c r="G21" s="11">
        <v>33.6</v>
      </c>
      <c r="H21" s="11"/>
      <c r="I21" s="11">
        <v>35</v>
      </c>
    </row>
    <row r="22" spans="1:9" x14ac:dyDescent="0.2">
      <c r="A22" t="s">
        <v>36</v>
      </c>
      <c r="C22" s="11">
        <v>190.11</v>
      </c>
      <c r="D22" s="11"/>
      <c r="E22" s="11">
        <v>200</v>
      </c>
      <c r="F22" s="11"/>
      <c r="G22" s="11">
        <v>220</v>
      </c>
      <c r="H22" s="11"/>
      <c r="I22" s="11">
        <v>200</v>
      </c>
    </row>
    <row r="23" spans="1:9" x14ac:dyDescent="0.2">
      <c r="A23" t="s">
        <v>188</v>
      </c>
      <c r="C23" s="11">
        <v>19.47</v>
      </c>
      <c r="D23" s="11"/>
      <c r="E23" s="11">
        <v>0</v>
      </c>
      <c r="F23" s="11"/>
      <c r="G23" s="11">
        <v>0</v>
      </c>
      <c r="H23" s="11"/>
      <c r="I23" s="11">
        <v>0</v>
      </c>
    </row>
    <row r="24" spans="1:9" x14ac:dyDescent="0.2">
      <c r="A24" t="s">
        <v>144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v>0</v>
      </c>
    </row>
    <row r="25" spans="1:9" x14ac:dyDescent="0.2">
      <c r="A25" t="s">
        <v>37</v>
      </c>
      <c r="C25" s="11">
        <v>0</v>
      </c>
      <c r="D25" s="11"/>
      <c r="E25" s="11">
        <v>25</v>
      </c>
      <c r="F25" s="11"/>
      <c r="G25" s="11">
        <v>0</v>
      </c>
      <c r="H25" s="11"/>
      <c r="I25" s="11">
        <v>25</v>
      </c>
    </row>
    <row r="26" spans="1:9" x14ac:dyDescent="0.2">
      <c r="A26" t="s">
        <v>12</v>
      </c>
      <c r="C26" s="11">
        <v>366.4</v>
      </c>
      <c r="D26" s="11"/>
      <c r="E26" s="11">
        <v>0</v>
      </c>
      <c r="F26" s="11"/>
      <c r="G26" s="11">
        <v>0</v>
      </c>
      <c r="H26" s="11"/>
      <c r="I26" s="11">
        <v>0</v>
      </c>
    </row>
    <row r="27" spans="1:9" x14ac:dyDescent="0.2">
      <c r="A27" t="s">
        <v>190</v>
      </c>
      <c r="C27" s="11">
        <v>1563.84</v>
      </c>
      <c r="D27" s="11"/>
      <c r="E27" s="11">
        <v>0</v>
      </c>
      <c r="F27" s="11"/>
      <c r="G27" s="11">
        <v>0</v>
      </c>
      <c r="H27" s="11"/>
      <c r="I27" s="11">
        <v>0</v>
      </c>
    </row>
    <row r="28" spans="1:9" x14ac:dyDescent="0.2">
      <c r="A28" t="s">
        <v>253</v>
      </c>
      <c r="C28" s="11"/>
      <c r="D28" s="11"/>
      <c r="E28" s="11"/>
      <c r="F28" s="11"/>
      <c r="G28" s="11"/>
      <c r="H28" s="11"/>
      <c r="I28" s="11">
        <v>90</v>
      </c>
    </row>
    <row r="29" spans="1:9" x14ac:dyDescent="0.2">
      <c r="A29" t="s">
        <v>216</v>
      </c>
      <c r="C29" s="26">
        <v>33.700000000000003</v>
      </c>
      <c r="D29" s="28"/>
      <c r="E29" s="26">
        <v>0</v>
      </c>
      <c r="F29" s="11"/>
      <c r="G29" s="26">
        <v>540</v>
      </c>
      <c r="H29" s="11"/>
      <c r="I29" s="26">
        <v>0</v>
      </c>
    </row>
    <row r="30" spans="1:9" ht="13.5" thickBot="1" x14ac:dyDescent="0.25">
      <c r="A30" t="s">
        <v>29</v>
      </c>
      <c r="C30" s="27">
        <f>SUM(C8:C29)</f>
        <v>4782.6399999999994</v>
      </c>
      <c r="D30" s="28"/>
      <c r="E30" s="27">
        <f>SUM(E8:E29)</f>
        <v>3197</v>
      </c>
      <c r="F30" s="11"/>
      <c r="G30" s="27">
        <f>SUM(G8:G29)</f>
        <v>3656.5599999999995</v>
      </c>
      <c r="H30" s="11"/>
      <c r="I30" s="27">
        <f>SUM(I8:I29)</f>
        <v>3870</v>
      </c>
    </row>
    <row r="31" spans="1:9" ht="13.5" thickTop="1" x14ac:dyDescent="0.2">
      <c r="C31" s="11"/>
      <c r="D31" s="11"/>
      <c r="E31" s="11"/>
      <c r="F31" s="11"/>
      <c r="G31" s="11"/>
      <c r="H31" s="11"/>
      <c r="I31" s="11"/>
    </row>
    <row r="32" spans="1:9" ht="15" x14ac:dyDescent="0.25">
      <c r="A32" s="25" t="s">
        <v>38</v>
      </c>
      <c r="C32" s="11"/>
      <c r="D32" s="11"/>
      <c r="E32" s="11"/>
      <c r="F32" s="11"/>
      <c r="G32" s="11"/>
      <c r="H32" s="11"/>
      <c r="I32" s="11"/>
    </row>
    <row r="33" spans="1:9" x14ac:dyDescent="0.2">
      <c r="C33" s="11"/>
      <c r="D33" s="11"/>
      <c r="E33" s="11"/>
      <c r="F33" s="11"/>
      <c r="G33" s="11"/>
      <c r="H33" s="11"/>
      <c r="I33" s="11"/>
    </row>
    <row r="34" spans="1:9" x14ac:dyDescent="0.2">
      <c r="A34" t="s">
        <v>39</v>
      </c>
      <c r="C34" s="28">
        <v>3020</v>
      </c>
      <c r="D34" s="28"/>
      <c r="E34" s="28">
        <v>3011</v>
      </c>
      <c r="F34" s="11"/>
      <c r="G34" s="28">
        <v>3011</v>
      </c>
      <c r="H34" s="11"/>
      <c r="I34" s="28">
        <v>3770</v>
      </c>
    </row>
    <row r="35" spans="1:9" x14ac:dyDescent="0.2">
      <c r="A35" t="s">
        <v>40</v>
      </c>
      <c r="C35" s="11">
        <v>0</v>
      </c>
      <c r="D35" s="11"/>
      <c r="E35" s="11">
        <v>100</v>
      </c>
      <c r="F35" s="11"/>
      <c r="G35" s="11">
        <v>400</v>
      </c>
      <c r="H35" s="11"/>
      <c r="I35" s="11">
        <v>100</v>
      </c>
    </row>
    <row r="36" spans="1:9" x14ac:dyDescent="0.2">
      <c r="A36" t="s">
        <v>151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v>0</v>
      </c>
    </row>
    <row r="37" spans="1:9" x14ac:dyDescent="0.2">
      <c r="A37" t="s">
        <v>193</v>
      </c>
      <c r="C37" s="11">
        <v>1000</v>
      </c>
      <c r="D37" s="11"/>
      <c r="E37" s="11">
        <v>0</v>
      </c>
      <c r="F37" s="11"/>
      <c r="G37" s="11">
        <v>0</v>
      </c>
      <c r="H37" s="11"/>
      <c r="I37" s="11">
        <v>0</v>
      </c>
    </row>
    <row r="38" spans="1:9" x14ac:dyDescent="0.2">
      <c r="A38" t="s">
        <v>176</v>
      </c>
      <c r="C38" s="11">
        <v>0</v>
      </c>
      <c r="D38" s="11"/>
      <c r="E38" s="11">
        <v>0</v>
      </c>
      <c r="F38" s="11"/>
      <c r="G38" s="11">
        <v>369.72</v>
      </c>
      <c r="H38" s="11"/>
      <c r="I38" s="11">
        <v>0</v>
      </c>
    </row>
    <row r="39" spans="1:9" x14ac:dyDescent="0.2">
      <c r="A39" t="s">
        <v>37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v>0</v>
      </c>
    </row>
    <row r="40" spans="1:9" x14ac:dyDescent="0.2">
      <c r="C40" s="11"/>
      <c r="D40" s="11"/>
      <c r="E40" s="11"/>
      <c r="F40" s="11"/>
      <c r="G40" s="11"/>
      <c r="H40" s="11"/>
      <c r="I40" s="11"/>
    </row>
    <row r="41" spans="1:9" ht="13.5" thickBot="1" x14ac:dyDescent="0.25">
      <c r="C41" s="27">
        <f>SUM(C33:C39)</f>
        <v>4020</v>
      </c>
      <c r="D41" s="28"/>
      <c r="E41" s="27">
        <f>SUM(E33:E39)</f>
        <v>3111</v>
      </c>
      <c r="F41" s="11"/>
      <c r="G41" s="27">
        <f>SUM(G33:G39)</f>
        <v>3780.7200000000003</v>
      </c>
      <c r="H41" s="11"/>
      <c r="I41" s="27">
        <f>SUM(I33:I39)</f>
        <v>3870</v>
      </c>
    </row>
    <row r="42" spans="1:9" ht="13.5" thickTop="1" x14ac:dyDescent="0.2">
      <c r="C42" s="11"/>
      <c r="D42" s="11"/>
      <c r="E42" s="11"/>
      <c r="F42" s="11"/>
      <c r="G42" s="11"/>
      <c r="H42" s="11"/>
      <c r="I42" s="11"/>
    </row>
    <row r="43" spans="1:9" ht="13.5" thickBot="1" x14ac:dyDescent="0.25">
      <c r="A43" s="1" t="s">
        <v>43</v>
      </c>
      <c r="C43" s="29">
        <f>C30-C41</f>
        <v>762.63999999999942</v>
      </c>
      <c r="D43" s="28"/>
      <c r="E43" s="29">
        <f>E30-E41</f>
        <v>86</v>
      </c>
      <c r="F43" s="11"/>
      <c r="G43" s="29">
        <f>G30-G41</f>
        <v>-124.16000000000076</v>
      </c>
      <c r="H43" s="11"/>
      <c r="I43" s="29">
        <f>I30-I41</f>
        <v>0</v>
      </c>
    </row>
    <row r="44" spans="1:9" ht="13.5" thickTop="1" x14ac:dyDescent="0.2">
      <c r="C44" s="11"/>
      <c r="D44" s="11"/>
      <c r="E44" s="11"/>
      <c r="F44" s="11"/>
      <c r="G44" s="11"/>
      <c r="H44" s="11"/>
      <c r="I44" s="11"/>
    </row>
    <row r="45" spans="1:9" x14ac:dyDescent="0.2">
      <c r="A45" s="1" t="s">
        <v>41</v>
      </c>
      <c r="C45" s="11"/>
      <c r="D45" s="11"/>
      <c r="E45" s="11"/>
      <c r="F45" s="11"/>
      <c r="G45" s="11"/>
      <c r="H45" s="11"/>
      <c r="I45" s="11"/>
    </row>
    <row r="46" spans="1:9" x14ac:dyDescent="0.2">
      <c r="C46" s="11"/>
      <c r="D46" s="11"/>
      <c r="E46" s="11"/>
      <c r="F46" s="11"/>
      <c r="G46" s="11"/>
      <c r="H46" s="11"/>
      <c r="I46" s="11"/>
    </row>
    <row r="47" spans="1:9" x14ac:dyDescent="0.2">
      <c r="A47" s="1" t="s">
        <v>217</v>
      </c>
      <c r="C47" s="11"/>
      <c r="D47" s="11"/>
      <c r="E47" s="11"/>
      <c r="F47" s="11"/>
      <c r="G47" s="11"/>
      <c r="H47" s="11"/>
      <c r="I47" s="11"/>
    </row>
    <row r="48" spans="1:9" x14ac:dyDescent="0.2">
      <c r="A48" t="s">
        <v>218</v>
      </c>
      <c r="D48" s="11"/>
      <c r="E48" s="11"/>
      <c r="F48" s="11"/>
      <c r="G48" s="11">
        <v>2699.35</v>
      </c>
      <c r="H48" s="11"/>
      <c r="I48" s="11"/>
    </row>
    <row r="49" spans="1:9" x14ac:dyDescent="0.2">
      <c r="A49" t="s">
        <v>219</v>
      </c>
      <c r="C49" s="11"/>
      <c r="D49" s="11"/>
      <c r="E49" s="11"/>
      <c r="F49" s="11"/>
      <c r="G49" s="11">
        <f>SUM(G48:G48)</f>
        <v>2699.35</v>
      </c>
      <c r="H49" s="11"/>
      <c r="I49" s="11"/>
    </row>
    <row r="50" spans="1:9" x14ac:dyDescent="0.2">
      <c r="A50" t="s">
        <v>137</v>
      </c>
      <c r="C50" s="11"/>
      <c r="D50" s="11"/>
      <c r="E50" s="11"/>
      <c r="F50" s="11"/>
      <c r="G50" s="11">
        <f>G43</f>
        <v>-124.16000000000076</v>
      </c>
      <c r="H50" s="11"/>
      <c r="I50" s="11"/>
    </row>
    <row r="51" spans="1:9" x14ac:dyDescent="0.2">
      <c r="A51" t="s">
        <v>194</v>
      </c>
      <c r="C51" s="11"/>
      <c r="D51" s="11"/>
      <c r="E51" s="11"/>
      <c r="F51" s="11"/>
      <c r="G51" s="11">
        <f>G49-G50</f>
        <v>2823.5100000000007</v>
      </c>
      <c r="H51" s="11"/>
      <c r="I51" s="11"/>
    </row>
    <row r="52" spans="1:9" x14ac:dyDescent="0.2">
      <c r="C52" s="11"/>
      <c r="D52" s="11"/>
      <c r="E52" s="11"/>
      <c r="F52" s="11"/>
      <c r="G52" s="11"/>
      <c r="H52" s="11"/>
      <c r="I52" s="11"/>
    </row>
    <row r="53" spans="1:9" x14ac:dyDescent="0.2">
      <c r="A53" s="1" t="s">
        <v>220</v>
      </c>
      <c r="C53" s="11"/>
      <c r="D53" s="11"/>
      <c r="E53" s="11"/>
      <c r="F53" s="11"/>
      <c r="G53" s="11"/>
      <c r="H53" s="11"/>
      <c r="I53" s="11"/>
    </row>
    <row r="54" spans="1:9" x14ac:dyDescent="0.2">
      <c r="A54" t="s">
        <v>221</v>
      </c>
      <c r="C54" s="11"/>
      <c r="D54" s="11"/>
      <c r="E54" s="11"/>
      <c r="F54" s="11"/>
      <c r="G54" s="11"/>
      <c r="H54" s="11"/>
      <c r="I54" s="11">
        <f>G51</f>
        <v>2823.5100000000007</v>
      </c>
    </row>
    <row r="55" spans="1:9" x14ac:dyDescent="0.2">
      <c r="A55" t="s">
        <v>42</v>
      </c>
      <c r="C55" s="11"/>
      <c r="D55" s="11"/>
      <c r="E55" s="11"/>
      <c r="F55" s="11"/>
      <c r="G55" s="11"/>
      <c r="H55" s="11"/>
      <c r="I55" s="11">
        <f>I43</f>
        <v>0</v>
      </c>
    </row>
    <row r="56" spans="1:9" x14ac:dyDescent="0.2">
      <c r="A56" t="s">
        <v>222</v>
      </c>
      <c r="C56" s="11"/>
      <c r="D56" s="11"/>
      <c r="E56" s="11"/>
      <c r="F56" s="11"/>
      <c r="G56" s="11"/>
      <c r="H56" s="11"/>
      <c r="I56" s="11">
        <f>I54-I55</f>
        <v>2823.5100000000007</v>
      </c>
    </row>
  </sheetData>
  <mergeCells count="1">
    <mergeCell ref="A3:I3"/>
  </mergeCells>
  <phoneticPr fontId="2" type="noConversion"/>
  <pageMargins left="0.35433070866141736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37" workbookViewId="0">
      <selection activeCell="I30" sqref="I30"/>
    </sheetView>
  </sheetViews>
  <sheetFormatPr defaultRowHeight="12.75" x14ac:dyDescent="0.2"/>
  <cols>
    <col min="1" max="1" width="24.28515625" customWidth="1"/>
    <col min="2" max="2" width="7" bestFit="1" customWidth="1"/>
    <col min="3" max="3" width="7" customWidth="1"/>
    <col min="4" max="4" width="10.140625" bestFit="1" customWidth="1"/>
    <col min="6" max="6" width="9.7109375" customWidth="1"/>
    <col min="7" max="7" width="3.42578125" customWidth="1"/>
  </cols>
  <sheetData>
    <row r="1" spans="1:9" ht="15.75" x14ac:dyDescent="0.25">
      <c r="A1" s="69" t="s">
        <v>0</v>
      </c>
      <c r="B1" s="69"/>
      <c r="C1" s="69"/>
      <c r="D1" s="69"/>
      <c r="E1" s="69"/>
      <c r="F1" s="69"/>
      <c r="G1" s="69"/>
      <c r="H1" s="69"/>
    </row>
    <row r="2" spans="1:9" ht="15.75" x14ac:dyDescent="0.25">
      <c r="A2" s="31"/>
      <c r="B2" s="31"/>
      <c r="C2" s="31"/>
      <c r="D2" s="31"/>
      <c r="E2" s="31"/>
      <c r="F2" s="31"/>
      <c r="G2" s="31"/>
      <c r="H2" s="31"/>
    </row>
    <row r="3" spans="1:9" ht="15.75" x14ac:dyDescent="0.25">
      <c r="A3" s="69" t="s">
        <v>210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30"/>
      <c r="B4" s="30"/>
      <c r="C4" s="30"/>
      <c r="D4" s="30"/>
      <c r="E4" s="70">
        <v>2016</v>
      </c>
      <c r="F4" s="70"/>
      <c r="G4" s="30"/>
      <c r="H4" s="70">
        <v>2015</v>
      </c>
      <c r="I4" s="70"/>
    </row>
    <row r="5" spans="1:9" x14ac:dyDescent="0.2">
      <c r="A5" s="33" t="s">
        <v>3</v>
      </c>
      <c r="B5" s="33"/>
      <c r="C5" s="33"/>
    </row>
    <row r="6" spans="1:9" x14ac:dyDescent="0.2">
      <c r="A6" t="s">
        <v>102</v>
      </c>
      <c r="E6" s="11">
        <f>Cashbook!C42+Cashbook!D9</f>
        <v>3011</v>
      </c>
      <c r="F6" s="11"/>
      <c r="H6" s="11">
        <v>3020</v>
      </c>
      <c r="I6" s="11"/>
    </row>
    <row r="7" spans="1:9" x14ac:dyDescent="0.2">
      <c r="A7" t="s">
        <v>44</v>
      </c>
      <c r="E7" s="11">
        <v>369.72</v>
      </c>
      <c r="F7" s="11"/>
      <c r="H7" s="11">
        <v>0</v>
      </c>
      <c r="I7" s="11"/>
    </row>
    <row r="8" spans="1:9" x14ac:dyDescent="0.2">
      <c r="A8" t="s">
        <v>145</v>
      </c>
      <c r="E8" s="11">
        <v>0</v>
      </c>
      <c r="F8" s="11"/>
      <c r="H8" s="11">
        <v>0</v>
      </c>
      <c r="I8" s="11"/>
    </row>
    <row r="9" spans="1:9" x14ac:dyDescent="0.2">
      <c r="A9" t="s">
        <v>211</v>
      </c>
      <c r="E9" s="11">
        <f>Cashbook!D11</f>
        <v>0</v>
      </c>
      <c r="F9" s="11"/>
      <c r="H9" s="11">
        <v>1000</v>
      </c>
      <c r="I9" s="11"/>
    </row>
    <row r="10" spans="1:9" x14ac:dyDescent="0.2">
      <c r="A10" s="35" t="s">
        <v>13</v>
      </c>
      <c r="E10" s="11">
        <v>0</v>
      </c>
      <c r="F10" s="11"/>
      <c r="H10" s="11">
        <v>0</v>
      </c>
      <c r="I10" s="11"/>
    </row>
    <row r="11" spans="1:9" x14ac:dyDescent="0.2">
      <c r="A11" t="s">
        <v>146</v>
      </c>
      <c r="E11" s="26">
        <v>700</v>
      </c>
      <c r="F11" s="28"/>
      <c r="H11" s="26">
        <v>0</v>
      </c>
      <c r="I11" s="11"/>
    </row>
    <row r="12" spans="1:9" x14ac:dyDescent="0.2">
      <c r="F12" s="28">
        <f>SUM(E6:E11)</f>
        <v>4080.7200000000003</v>
      </c>
      <c r="H12" s="11"/>
      <c r="I12" s="11">
        <f>SUM(H6:H11)</f>
        <v>4020</v>
      </c>
    </row>
    <row r="13" spans="1:9" x14ac:dyDescent="0.2">
      <c r="A13" s="33" t="s">
        <v>6</v>
      </c>
      <c r="B13" s="33"/>
      <c r="C13" s="33"/>
      <c r="H13" s="11"/>
      <c r="I13" s="11"/>
    </row>
    <row r="14" spans="1:9" x14ac:dyDescent="0.2">
      <c r="A14" s="35" t="s">
        <v>228</v>
      </c>
      <c r="E14" s="11">
        <f>Cashbook!O42+Cashbook!P42</f>
        <v>1934.55</v>
      </c>
      <c r="F14" s="11"/>
      <c r="H14" s="11">
        <v>1702.69</v>
      </c>
      <c r="I14" s="11"/>
    </row>
    <row r="15" spans="1:9" x14ac:dyDescent="0.2">
      <c r="A15" t="s">
        <v>45</v>
      </c>
      <c r="E15" s="11">
        <f>Cashbook!J42</f>
        <v>450</v>
      </c>
      <c r="F15" s="11"/>
      <c r="H15" s="11">
        <v>450</v>
      </c>
      <c r="I15" s="11"/>
    </row>
    <row r="16" spans="1:9" x14ac:dyDescent="0.2">
      <c r="A16" s="35" t="s">
        <v>16</v>
      </c>
      <c r="E16" s="11">
        <f>Cashbook!R42</f>
        <v>48.7</v>
      </c>
      <c r="F16" s="11"/>
      <c r="H16" s="11">
        <v>48.22</v>
      </c>
      <c r="I16" s="11"/>
    </row>
    <row r="17" spans="1:9" x14ac:dyDescent="0.2">
      <c r="A17" t="s">
        <v>46</v>
      </c>
      <c r="E17" s="11">
        <f>Cashbook!M42</f>
        <v>50</v>
      </c>
      <c r="F17" s="11"/>
      <c r="H17" s="11">
        <v>50</v>
      </c>
      <c r="I17" s="11"/>
    </row>
    <row r="18" spans="1:9" x14ac:dyDescent="0.2">
      <c r="A18" t="s">
        <v>11</v>
      </c>
      <c r="E18" s="11">
        <f>Cashbook!N42</f>
        <v>245.06</v>
      </c>
      <c r="F18" s="11"/>
      <c r="H18" s="11">
        <v>233.21</v>
      </c>
      <c r="I18" s="11"/>
    </row>
    <row r="19" spans="1:9" x14ac:dyDescent="0.2">
      <c r="A19" t="s">
        <v>141</v>
      </c>
      <c r="E19" s="11">
        <f>Cashbook!K42</f>
        <v>35</v>
      </c>
      <c r="F19" s="11"/>
      <c r="H19" s="11">
        <v>35</v>
      </c>
      <c r="I19" s="11"/>
    </row>
    <row r="20" spans="1:9" x14ac:dyDescent="0.2">
      <c r="A20" t="s">
        <v>47</v>
      </c>
      <c r="E20" s="11">
        <v>0</v>
      </c>
      <c r="F20" s="11"/>
      <c r="H20" s="11">
        <v>0</v>
      </c>
      <c r="I20" s="11"/>
    </row>
    <row r="21" spans="1:9" x14ac:dyDescent="0.2">
      <c r="A21" t="s">
        <v>12</v>
      </c>
      <c r="E21" s="11">
        <f>Cashbook!Q42+'Paths Cashbook'!K19</f>
        <v>111.68</v>
      </c>
      <c r="F21" s="11"/>
      <c r="H21" s="11">
        <v>366.4</v>
      </c>
      <c r="I21" s="11"/>
    </row>
    <row r="22" spans="1:9" x14ac:dyDescent="0.2">
      <c r="A22" t="s">
        <v>48</v>
      </c>
      <c r="E22" s="11">
        <f>Cashbook!S42</f>
        <v>129.19999999999999</v>
      </c>
      <c r="F22" s="11"/>
      <c r="H22" s="11">
        <v>0</v>
      </c>
      <c r="I22" s="11"/>
    </row>
    <row r="23" spans="1:9" x14ac:dyDescent="0.2">
      <c r="A23" t="s">
        <v>59</v>
      </c>
      <c r="E23" s="11">
        <f>Cashbook!L42</f>
        <v>105</v>
      </c>
      <c r="F23" s="11"/>
      <c r="H23" s="11">
        <v>90</v>
      </c>
      <c r="I23" s="11"/>
    </row>
    <row r="24" spans="1:9" x14ac:dyDescent="0.2">
      <c r="A24" s="35" t="s">
        <v>184</v>
      </c>
      <c r="E24" s="11">
        <v>0</v>
      </c>
      <c r="F24" s="11"/>
      <c r="H24" s="11">
        <v>0</v>
      </c>
      <c r="I24" s="11"/>
    </row>
    <row r="25" spans="1:9" x14ac:dyDescent="0.2">
      <c r="A25" t="s">
        <v>13</v>
      </c>
      <c r="E25" s="11">
        <v>33.6</v>
      </c>
      <c r="F25" s="11"/>
      <c r="H25" s="11">
        <v>0</v>
      </c>
      <c r="I25" s="11"/>
    </row>
    <row r="26" spans="1:9" x14ac:dyDescent="0.2">
      <c r="A26" t="s">
        <v>195</v>
      </c>
      <c r="E26" s="11">
        <v>0</v>
      </c>
      <c r="F26" s="11"/>
      <c r="H26" s="11">
        <v>1563.84</v>
      </c>
      <c r="I26" s="11"/>
    </row>
    <row r="27" spans="1:9" x14ac:dyDescent="0.2">
      <c r="A27" s="35" t="s">
        <v>196</v>
      </c>
      <c r="E27" s="11">
        <v>450</v>
      </c>
      <c r="F27" s="11"/>
      <c r="H27" s="11">
        <v>33.700000000000003</v>
      </c>
      <c r="I27" s="11"/>
    </row>
    <row r="28" spans="1:9" x14ac:dyDescent="0.2">
      <c r="A28" s="35" t="s">
        <v>185</v>
      </c>
      <c r="E28" s="11">
        <v>17.100000000000001</v>
      </c>
      <c r="F28" s="11"/>
      <c r="H28" s="11">
        <v>19.47</v>
      </c>
      <c r="I28" s="11"/>
    </row>
    <row r="29" spans="1:9" x14ac:dyDescent="0.2">
      <c r="A29" t="s">
        <v>49</v>
      </c>
      <c r="E29" s="26">
        <v>203.85</v>
      </c>
      <c r="F29" s="11"/>
      <c r="H29" s="26">
        <v>190.11</v>
      </c>
      <c r="I29" s="11"/>
    </row>
    <row r="30" spans="1:9" x14ac:dyDescent="0.2">
      <c r="E30" s="28"/>
      <c r="F30" s="28">
        <v>3813.74</v>
      </c>
      <c r="H30" s="28"/>
      <c r="I30" s="11">
        <f>SUM(H14:H29)</f>
        <v>4782.6399999999994</v>
      </c>
    </row>
    <row r="31" spans="1:9" x14ac:dyDescent="0.2">
      <c r="F31" s="20"/>
      <c r="H31" s="11"/>
      <c r="I31" s="26"/>
    </row>
    <row r="32" spans="1:9" x14ac:dyDescent="0.2">
      <c r="A32" s="1"/>
      <c r="B32" s="1"/>
      <c r="C32" s="1"/>
      <c r="E32" s="28"/>
      <c r="F32" s="28"/>
      <c r="H32" s="11"/>
      <c r="I32" s="11"/>
    </row>
    <row r="33" spans="1:9" x14ac:dyDescent="0.2">
      <c r="A33" s="1" t="s">
        <v>103</v>
      </c>
      <c r="B33" s="1"/>
      <c r="C33" s="1"/>
      <c r="F33" s="11">
        <f>F12-F30</f>
        <v>266.98000000000047</v>
      </c>
      <c r="H33" s="11"/>
      <c r="I33" s="11">
        <f>I12-I30</f>
        <v>-762.63999999999942</v>
      </c>
    </row>
    <row r="34" spans="1:9" ht="13.5" thickBot="1" x14ac:dyDescent="0.25">
      <c r="A34" s="1" t="s">
        <v>60</v>
      </c>
      <c r="B34" s="1"/>
      <c r="C34" s="1"/>
      <c r="E34" s="11"/>
      <c r="F34" s="29"/>
      <c r="H34" s="11"/>
      <c r="I34" s="29"/>
    </row>
    <row r="35" spans="1:9" ht="13.5" thickTop="1" x14ac:dyDescent="0.2">
      <c r="A35" s="1"/>
      <c r="B35" s="1"/>
      <c r="C35" s="1"/>
      <c r="E35" s="11"/>
      <c r="F35" s="11"/>
    </row>
    <row r="36" spans="1:9" x14ac:dyDescent="0.2">
      <c r="A36" s="1" t="s">
        <v>50</v>
      </c>
      <c r="B36" s="1"/>
      <c r="C36" s="1"/>
      <c r="E36" s="11"/>
      <c r="F36" s="11"/>
    </row>
    <row r="37" spans="1:9" x14ac:dyDescent="0.2">
      <c r="A37" t="s">
        <v>51</v>
      </c>
      <c r="H37" s="11">
        <v>2699.35</v>
      </c>
    </row>
    <row r="38" spans="1:9" x14ac:dyDescent="0.2">
      <c r="A38" s="35" t="s">
        <v>52</v>
      </c>
      <c r="H38" s="26">
        <f>F12</f>
        <v>4080.7200000000003</v>
      </c>
    </row>
    <row r="39" spans="1:9" x14ac:dyDescent="0.2">
      <c r="A39" s="35"/>
      <c r="H39" s="28"/>
    </row>
    <row r="40" spans="1:9" x14ac:dyDescent="0.2">
      <c r="A40" s="35" t="s">
        <v>53</v>
      </c>
      <c r="H40" s="28">
        <f>F30</f>
        <v>3813.74</v>
      </c>
    </row>
    <row r="41" spans="1:9" ht="13.5" thickBot="1" x14ac:dyDescent="0.25">
      <c r="A41" t="s">
        <v>54</v>
      </c>
      <c r="H41" s="34">
        <f>H37+H38-H40</f>
        <v>2966.33</v>
      </c>
    </row>
    <row r="42" spans="1:9" ht="13.5" thickTop="1" x14ac:dyDescent="0.2">
      <c r="G42" s="11"/>
    </row>
    <row r="43" spans="1:9" x14ac:dyDescent="0.2">
      <c r="A43" s="1" t="s">
        <v>55</v>
      </c>
      <c r="G43" s="11"/>
    </row>
    <row r="44" spans="1:9" x14ac:dyDescent="0.2">
      <c r="A44" s="1"/>
      <c r="G44" s="11"/>
    </row>
    <row r="45" spans="1:9" x14ac:dyDescent="0.2">
      <c r="A45" s="1" t="s">
        <v>204</v>
      </c>
    </row>
    <row r="46" spans="1:9" x14ac:dyDescent="0.2">
      <c r="A46" t="s">
        <v>127</v>
      </c>
      <c r="F46" s="11">
        <v>2594.75</v>
      </c>
    </row>
    <row r="47" spans="1:9" x14ac:dyDescent="0.2">
      <c r="A47" t="s">
        <v>128</v>
      </c>
      <c r="F47" s="17">
        <v>480.66</v>
      </c>
    </row>
    <row r="48" spans="1:9" x14ac:dyDescent="0.2">
      <c r="H48" s="11">
        <f>SUM(F46:F47)</f>
        <v>3075.41</v>
      </c>
    </row>
    <row r="49" spans="1:8" x14ac:dyDescent="0.2">
      <c r="A49" s="35" t="s">
        <v>206</v>
      </c>
      <c r="F49" s="2">
        <v>4.08</v>
      </c>
    </row>
    <row r="50" spans="1:8" x14ac:dyDescent="0.2">
      <c r="A50" s="10"/>
      <c r="C50" s="35"/>
      <c r="F50" s="2">
        <v>105</v>
      </c>
    </row>
    <row r="51" spans="1:8" x14ac:dyDescent="0.2">
      <c r="A51" s="10"/>
      <c r="C51" s="35"/>
      <c r="F51" s="17"/>
    </row>
    <row r="52" spans="1:8" x14ac:dyDescent="0.2">
      <c r="H52" s="17">
        <f>SUM(F49:F51)</f>
        <v>109.08</v>
      </c>
    </row>
    <row r="53" spans="1:8" ht="13.5" thickBot="1" x14ac:dyDescent="0.25">
      <c r="A53" s="1" t="s">
        <v>208</v>
      </c>
      <c r="H53" s="27">
        <f>H48-H52</f>
        <v>2966.33</v>
      </c>
    </row>
    <row r="54" spans="1:8" ht="13.5" thickTop="1" x14ac:dyDescent="0.2"/>
    <row r="58" spans="1:8" x14ac:dyDescent="0.2">
      <c r="A58" t="s">
        <v>170</v>
      </c>
      <c r="E58" t="s">
        <v>97</v>
      </c>
    </row>
    <row r="59" spans="1:8" x14ac:dyDescent="0.2">
      <c r="A59" t="s">
        <v>56</v>
      </c>
      <c r="E59" t="s">
        <v>57</v>
      </c>
    </row>
    <row r="61" spans="1:8" x14ac:dyDescent="0.2">
      <c r="A61" t="s">
        <v>171</v>
      </c>
      <c r="E61" t="s">
        <v>169</v>
      </c>
    </row>
    <row r="62" spans="1:8" x14ac:dyDescent="0.2">
      <c r="A62" t="s">
        <v>58</v>
      </c>
      <c r="E62" t="s">
        <v>58</v>
      </c>
    </row>
  </sheetData>
  <mergeCells count="4">
    <mergeCell ref="A1:H1"/>
    <mergeCell ref="E4:F4"/>
    <mergeCell ref="H4:I4"/>
    <mergeCell ref="A3:I3"/>
  </mergeCells>
  <phoneticPr fontId="2" type="noConversion"/>
  <pageMargins left="0.55118110236220474" right="0.55118110236220474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3" workbookViewId="0">
      <selection activeCell="H17" sqref="H17"/>
    </sheetView>
  </sheetViews>
  <sheetFormatPr defaultRowHeight="12.75" x14ac:dyDescent="0.2"/>
  <cols>
    <col min="1" max="1" width="3.42578125" customWidth="1"/>
    <col min="2" max="2" width="36.7109375" bestFit="1" customWidth="1"/>
    <col min="4" max="4" width="12.7109375" bestFit="1" customWidth="1"/>
    <col min="6" max="6" width="12.7109375" bestFit="1" customWidth="1"/>
    <col min="8" max="9" width="13.85546875" bestFit="1" customWidth="1"/>
    <col min="11" max="11" width="11.140625" bestFit="1" customWidth="1"/>
  </cols>
  <sheetData>
    <row r="1" spans="1:11" x14ac:dyDescent="0.2">
      <c r="A1" s="1" t="s">
        <v>0</v>
      </c>
    </row>
    <row r="2" spans="1:11" x14ac:dyDescent="0.2">
      <c r="A2" s="1"/>
    </row>
    <row r="3" spans="1:11" x14ac:dyDescent="0.2">
      <c r="A3" s="1" t="s">
        <v>209</v>
      </c>
    </row>
    <row r="4" spans="1:11" x14ac:dyDescent="0.2">
      <c r="B4" s="1"/>
      <c r="C4" s="1"/>
      <c r="D4" s="1"/>
      <c r="E4" s="1"/>
      <c r="F4" s="1"/>
      <c r="G4" s="1"/>
      <c r="H4" s="71" t="s">
        <v>104</v>
      </c>
      <c r="I4" s="71"/>
      <c r="J4" s="39"/>
      <c r="K4" s="39"/>
    </row>
    <row r="5" spans="1:11" x14ac:dyDescent="0.2">
      <c r="B5" s="1"/>
      <c r="C5" s="1"/>
      <c r="D5" s="1" t="s">
        <v>105</v>
      </c>
      <c r="E5" s="1" t="s">
        <v>152</v>
      </c>
      <c r="F5" s="1" t="s">
        <v>106</v>
      </c>
      <c r="G5" s="1"/>
      <c r="H5" s="40">
        <v>42460</v>
      </c>
      <c r="I5" s="40">
        <v>42094</v>
      </c>
      <c r="J5" s="41" t="s">
        <v>28</v>
      </c>
      <c r="K5" s="41" t="s">
        <v>107</v>
      </c>
    </row>
    <row r="6" spans="1:11" x14ac:dyDescent="0.2">
      <c r="H6" s="42"/>
      <c r="I6" s="42"/>
      <c r="J6" s="42"/>
      <c r="K6" s="42"/>
    </row>
    <row r="7" spans="1:11" x14ac:dyDescent="0.2">
      <c r="A7">
        <v>1</v>
      </c>
      <c r="B7" t="s">
        <v>108</v>
      </c>
      <c r="D7" s="2">
        <f>Cashbook!E7</f>
        <v>2693.07</v>
      </c>
      <c r="E7" s="2"/>
      <c r="F7" s="2">
        <f>'Paths Cashbook'!D9</f>
        <v>6.28</v>
      </c>
      <c r="G7" s="2"/>
      <c r="H7" s="2">
        <f>D7+F7</f>
        <v>2699.3500000000004</v>
      </c>
      <c r="I7">
        <v>3461.99</v>
      </c>
      <c r="J7" s="2"/>
      <c r="K7" s="2"/>
    </row>
    <row r="8" spans="1:11" x14ac:dyDescent="0.2">
      <c r="D8" s="2"/>
      <c r="E8" s="2"/>
      <c r="F8" s="2"/>
      <c r="G8" s="2"/>
      <c r="H8" s="2"/>
    </row>
    <row r="9" spans="1:11" x14ac:dyDescent="0.2">
      <c r="A9">
        <v>2</v>
      </c>
      <c r="B9" t="s">
        <v>109</v>
      </c>
      <c r="D9" s="2">
        <f>Cashbook!C42</f>
        <v>2996</v>
      </c>
      <c r="E9" s="2"/>
      <c r="F9" s="2">
        <v>0</v>
      </c>
      <c r="G9" s="2"/>
      <c r="H9" s="2">
        <f>D9+F9</f>
        <v>2996</v>
      </c>
      <c r="I9" s="2">
        <v>2990</v>
      </c>
      <c r="J9" s="2">
        <f>H9-I9</f>
        <v>6</v>
      </c>
      <c r="K9" s="2">
        <f>(H9-I9)/I9*100</f>
        <v>0.20066889632107021</v>
      </c>
    </row>
    <row r="10" spans="1:11" x14ac:dyDescent="0.2">
      <c r="D10" s="2"/>
      <c r="E10" s="2"/>
      <c r="F10" s="2"/>
      <c r="G10" s="2"/>
      <c r="H10" s="2"/>
    </row>
    <row r="11" spans="1:11" x14ac:dyDescent="0.2">
      <c r="A11">
        <v>3</v>
      </c>
      <c r="B11" t="s">
        <v>110</v>
      </c>
      <c r="D11" s="2">
        <f>Cashbook!D42</f>
        <v>384.72</v>
      </c>
      <c r="E11" s="2">
        <v>0</v>
      </c>
      <c r="F11" s="2">
        <f>'Paths Cashbook'!C19</f>
        <v>700</v>
      </c>
      <c r="G11" s="2"/>
      <c r="H11" s="2">
        <f>D11+E11+F11</f>
        <v>1084.72</v>
      </c>
      <c r="I11" s="2">
        <v>1030</v>
      </c>
      <c r="J11" s="2">
        <f>H11-I11</f>
        <v>54.720000000000027</v>
      </c>
      <c r="K11" s="2">
        <f>(H11-I11)/I11*100</f>
        <v>5.3126213592233036</v>
      </c>
    </row>
    <row r="12" spans="1:11" x14ac:dyDescent="0.2">
      <c r="D12" s="2"/>
      <c r="E12" s="2"/>
      <c r="F12" s="2"/>
      <c r="G12" s="2"/>
      <c r="H12" s="2"/>
    </row>
    <row r="13" spans="1:11" x14ac:dyDescent="0.2">
      <c r="A13">
        <v>4</v>
      </c>
      <c r="B13" t="s">
        <v>111</v>
      </c>
      <c r="D13" s="2">
        <f>Cashbook!O42+Cashbook!P42</f>
        <v>1934.55</v>
      </c>
      <c r="E13" s="2"/>
      <c r="F13" s="2">
        <v>0</v>
      </c>
      <c r="G13" s="2"/>
      <c r="H13" s="2">
        <f>D13+F13</f>
        <v>1934.55</v>
      </c>
      <c r="I13">
        <v>1702.69</v>
      </c>
      <c r="J13" s="2">
        <f>H13-I13</f>
        <v>231.8599999999999</v>
      </c>
      <c r="K13" s="2">
        <f>(H13-I13)/I13*100</f>
        <v>13.617276192377936</v>
      </c>
    </row>
    <row r="14" spans="1:11" x14ac:dyDescent="0.2">
      <c r="D14" s="2"/>
      <c r="E14" s="2"/>
      <c r="F14" s="2"/>
      <c r="G14" s="2"/>
      <c r="H14" s="2"/>
    </row>
    <row r="15" spans="1:11" x14ac:dyDescent="0.2">
      <c r="A15">
        <v>5</v>
      </c>
      <c r="B15" t="s">
        <v>112</v>
      </c>
      <c r="D15" s="2">
        <v>0</v>
      </c>
      <c r="E15" s="2"/>
      <c r="F15" s="2">
        <v>0</v>
      </c>
      <c r="G15" s="2"/>
      <c r="H15" s="2">
        <f>D15+F15</f>
        <v>0</v>
      </c>
      <c r="I15">
        <v>0</v>
      </c>
      <c r="J15" s="2">
        <f>H15-I15</f>
        <v>0</v>
      </c>
      <c r="K15" s="2"/>
    </row>
    <row r="16" spans="1:11" x14ac:dyDescent="0.2">
      <c r="D16" s="2"/>
      <c r="E16" s="2"/>
      <c r="F16" s="2"/>
      <c r="G16" s="2"/>
      <c r="H16" s="2"/>
    </row>
    <row r="17" spans="1:11" x14ac:dyDescent="0.2">
      <c r="A17">
        <v>6</v>
      </c>
      <c r="B17" t="s">
        <v>113</v>
      </c>
      <c r="D17" s="2">
        <f>Cashbook!J42+Cashbook!K42+Cashbook!L42+Cashbook!M42+Cashbook!N42+Cashbook!Q42+Cashbook!T42+Cashbook!S42+Cashbook!R42</f>
        <v>1649.4900000000002</v>
      </c>
      <c r="E17" s="2">
        <v>0</v>
      </c>
      <c r="F17" s="2">
        <f>'Paths Cashbook'!H19</f>
        <v>229.7</v>
      </c>
      <c r="G17" s="2"/>
      <c r="H17" s="2">
        <f>D17+E17+F17</f>
        <v>1879.1900000000003</v>
      </c>
      <c r="I17">
        <v>3079.95</v>
      </c>
      <c r="J17" s="2">
        <f>H17-I17</f>
        <v>-1200.7599999999995</v>
      </c>
      <c r="K17" s="2">
        <f>(H17-I17)/I17*100</f>
        <v>-38.98634718096072</v>
      </c>
    </row>
    <row r="18" spans="1:11" x14ac:dyDescent="0.2">
      <c r="D18" s="2"/>
      <c r="E18" s="2"/>
      <c r="F18" s="2"/>
      <c r="G18" s="2"/>
      <c r="H18" s="2"/>
    </row>
    <row r="19" spans="1:11" x14ac:dyDescent="0.2">
      <c r="B19" t="s">
        <v>114</v>
      </c>
      <c r="D19" s="2">
        <v>0</v>
      </c>
      <c r="E19" s="2"/>
      <c r="F19" s="2">
        <v>0</v>
      </c>
      <c r="G19" s="2"/>
      <c r="H19" s="2"/>
    </row>
    <row r="20" spans="1:11" x14ac:dyDescent="0.2">
      <c r="D20" s="2"/>
      <c r="E20" s="2"/>
      <c r="F20" s="2"/>
      <c r="G20" s="2"/>
      <c r="H20" s="2"/>
    </row>
    <row r="21" spans="1:11" x14ac:dyDescent="0.2">
      <c r="A21">
        <v>7</v>
      </c>
      <c r="B21" t="s">
        <v>115</v>
      </c>
      <c r="D21" s="2">
        <f>D7+D9+D11-D13-D15-D17+D19</f>
        <v>2489.7499999999995</v>
      </c>
      <c r="E21" s="2"/>
      <c r="F21" s="2">
        <f>F7+F9+F11-F13-F15-F17+F19</f>
        <v>476.58</v>
      </c>
      <c r="G21" s="2"/>
      <c r="H21" s="2">
        <f>H7+H9+H11-H13-H15-H17</f>
        <v>2966.33</v>
      </c>
      <c r="I21">
        <f>I7+I9+I11-I13-I15-I17</f>
        <v>2699.3499999999995</v>
      </c>
      <c r="J21" s="2"/>
      <c r="K21" s="2"/>
    </row>
    <row r="22" spans="1:11" x14ac:dyDescent="0.2">
      <c r="D22" s="2"/>
      <c r="E22" s="2"/>
      <c r="F22" s="2"/>
      <c r="G22" s="2"/>
      <c r="H22" s="2"/>
    </row>
    <row r="23" spans="1:11" x14ac:dyDescent="0.2">
      <c r="D23" s="2"/>
      <c r="E23" s="2"/>
      <c r="F23" s="2"/>
      <c r="G23" s="2"/>
      <c r="H23" s="2"/>
    </row>
    <row r="24" spans="1:11" x14ac:dyDescent="0.2">
      <c r="A24">
        <v>8</v>
      </c>
      <c r="B24" t="s">
        <v>116</v>
      </c>
      <c r="D24" s="2">
        <f>D21</f>
        <v>2489.7499999999995</v>
      </c>
      <c r="E24" s="2"/>
      <c r="F24" s="2">
        <f>F21</f>
        <v>476.58</v>
      </c>
      <c r="G24" s="2"/>
      <c r="H24" s="2">
        <f>H21</f>
        <v>2966.33</v>
      </c>
      <c r="I24">
        <v>2699.35</v>
      </c>
      <c r="J24" s="2"/>
      <c r="K24" s="2"/>
    </row>
    <row r="25" spans="1:11" x14ac:dyDescent="0.2">
      <c r="D25" s="2"/>
      <c r="E25" s="2"/>
      <c r="F25" s="2"/>
      <c r="G25" s="2"/>
      <c r="H25" s="2"/>
      <c r="K25" s="2"/>
    </row>
    <row r="26" spans="1:11" x14ac:dyDescent="0.2">
      <c r="A26">
        <v>9</v>
      </c>
      <c r="B26" t="s">
        <v>117</v>
      </c>
      <c r="D26" s="2"/>
      <c r="E26" s="2"/>
      <c r="F26" s="2"/>
      <c r="G26" s="2"/>
      <c r="H26" s="2">
        <v>5942.71</v>
      </c>
      <c r="I26">
        <v>5942.71</v>
      </c>
      <c r="J26" s="2">
        <f>H26-I26</f>
        <v>0</v>
      </c>
      <c r="K26" s="2">
        <f>(H26-I26)/I26*100</f>
        <v>0</v>
      </c>
    </row>
    <row r="27" spans="1:11" x14ac:dyDescent="0.2">
      <c r="D27" s="2"/>
      <c r="E27" s="2"/>
      <c r="F27" s="2"/>
      <c r="G27" s="2"/>
      <c r="H27" s="2" t="s">
        <v>138</v>
      </c>
    </row>
    <row r="28" spans="1:11" x14ac:dyDescent="0.2">
      <c r="A28">
        <v>10</v>
      </c>
      <c r="B28" t="s">
        <v>118</v>
      </c>
      <c r="D28" s="2"/>
      <c r="E28" s="2"/>
      <c r="F28" s="2"/>
      <c r="G28" s="2"/>
      <c r="H28" s="2">
        <v>0</v>
      </c>
      <c r="I28">
        <v>0</v>
      </c>
      <c r="J28" s="2">
        <f>H28-I28</f>
        <v>0</v>
      </c>
      <c r="K28">
        <v>0</v>
      </c>
    </row>
  </sheetData>
  <mergeCells count="1">
    <mergeCell ref="H4:I4"/>
  </mergeCells>
  <phoneticPr fontId="2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Normal="100" workbookViewId="0">
      <selection activeCell="J8" sqref="J8"/>
    </sheetView>
  </sheetViews>
  <sheetFormatPr defaultRowHeight="12.75" x14ac:dyDescent="0.2"/>
  <cols>
    <col min="1" max="1" width="2.28515625" customWidth="1"/>
  </cols>
  <sheetData>
    <row r="1" spans="1:1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3" spans="1:10" x14ac:dyDescent="0.2">
      <c r="A3" s="71" t="s">
        <v>266</v>
      </c>
      <c r="B3" s="71"/>
      <c r="C3" s="71"/>
      <c r="D3" s="71"/>
      <c r="E3" s="71"/>
      <c r="F3" s="71"/>
      <c r="G3" s="71"/>
      <c r="H3" s="71"/>
      <c r="I3" s="71"/>
      <c r="J3" s="71"/>
    </row>
    <row r="5" spans="1:10" x14ac:dyDescent="0.2">
      <c r="A5" s="71" t="s">
        <v>119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C6" s="1"/>
      <c r="D6" s="43"/>
      <c r="E6" s="1"/>
      <c r="F6" s="1"/>
      <c r="I6" s="48"/>
    </row>
    <row r="7" spans="1:10" x14ac:dyDescent="0.2">
      <c r="C7" s="1"/>
      <c r="D7" s="43"/>
      <c r="E7" s="1"/>
      <c r="F7" s="1"/>
      <c r="I7" s="48"/>
    </row>
    <row r="8" spans="1:10" x14ac:dyDescent="0.2">
      <c r="B8" s="1" t="s">
        <v>198</v>
      </c>
      <c r="C8" s="1"/>
      <c r="D8" s="43"/>
      <c r="E8" s="1"/>
      <c r="F8" s="1"/>
      <c r="I8" s="48"/>
    </row>
    <row r="9" spans="1:10" x14ac:dyDescent="0.2">
      <c r="B9" s="1"/>
      <c r="C9" s="1"/>
      <c r="D9" s="43"/>
      <c r="E9" s="1"/>
      <c r="F9" s="1"/>
      <c r="I9" s="48"/>
    </row>
    <row r="10" spans="1:10" x14ac:dyDescent="0.2">
      <c r="B10" s="1"/>
      <c r="C10" s="35"/>
      <c r="D10" s="43"/>
      <c r="E10" s="1"/>
      <c r="F10" s="1"/>
      <c r="I10" s="39" t="s">
        <v>126</v>
      </c>
    </row>
    <row r="11" spans="1:10" x14ac:dyDescent="0.2">
      <c r="B11" s="35" t="s">
        <v>255</v>
      </c>
      <c r="C11" s="35"/>
      <c r="D11" s="43"/>
      <c r="E11" s="1"/>
      <c r="F11" s="1"/>
      <c r="I11">
        <v>1879</v>
      </c>
    </row>
    <row r="12" spans="1:10" x14ac:dyDescent="0.2">
      <c r="B12" s="35" t="s">
        <v>197</v>
      </c>
      <c r="C12" s="35"/>
      <c r="D12" s="43"/>
      <c r="E12" s="1"/>
      <c r="F12" s="1"/>
      <c r="I12">
        <v>3080</v>
      </c>
    </row>
    <row r="13" spans="1:10" ht="13.5" thickBot="1" x14ac:dyDescent="0.25">
      <c r="B13" s="35" t="s">
        <v>256</v>
      </c>
      <c r="C13" s="1"/>
      <c r="D13" s="43"/>
      <c r="E13" s="1"/>
      <c r="F13" s="1"/>
      <c r="I13" s="47">
        <f>I11-I12</f>
        <v>-1201</v>
      </c>
    </row>
    <row r="14" spans="1:10" ht="13.5" thickTop="1" x14ac:dyDescent="0.2">
      <c r="B14" s="1"/>
      <c r="C14" s="1"/>
      <c r="D14" s="43"/>
      <c r="E14" s="1"/>
      <c r="F14" s="1"/>
    </row>
    <row r="15" spans="1:10" x14ac:dyDescent="0.2">
      <c r="B15" s="1" t="s">
        <v>172</v>
      </c>
      <c r="C15" s="1"/>
      <c r="D15" s="43"/>
      <c r="E15" s="1"/>
      <c r="F15" s="1"/>
      <c r="I15" s="1" t="s">
        <v>173</v>
      </c>
    </row>
    <row r="16" spans="1:10" x14ac:dyDescent="0.2">
      <c r="B16" s="35"/>
      <c r="C16" s="1"/>
      <c r="D16" s="43"/>
      <c r="E16" s="1"/>
      <c r="F16" s="1"/>
      <c r="I16" s="39" t="s">
        <v>126</v>
      </c>
    </row>
    <row r="17" spans="2:9" x14ac:dyDescent="0.2">
      <c r="C17" s="1"/>
      <c r="D17" s="43"/>
      <c r="E17" s="1"/>
      <c r="F17" s="1"/>
      <c r="I17" s="48"/>
    </row>
    <row r="18" spans="2:9" x14ac:dyDescent="0.2">
      <c r="B18" t="s">
        <v>259</v>
      </c>
      <c r="C18" s="1"/>
      <c r="D18" s="43"/>
      <c r="E18" s="1"/>
      <c r="F18" s="1"/>
      <c r="I18" s="48">
        <v>12</v>
      </c>
    </row>
    <row r="19" spans="2:9" x14ac:dyDescent="0.2">
      <c r="B19" t="s">
        <v>260</v>
      </c>
      <c r="C19" s="1"/>
      <c r="D19" s="43"/>
      <c r="E19" s="1"/>
      <c r="F19" s="1"/>
      <c r="I19" s="62">
        <v>129</v>
      </c>
    </row>
    <row r="20" spans="2:9" x14ac:dyDescent="0.2">
      <c r="B20" t="s">
        <v>261</v>
      </c>
      <c r="C20" s="1"/>
      <c r="D20" s="43"/>
      <c r="E20" s="1"/>
      <c r="F20" s="1"/>
      <c r="I20" s="62">
        <v>15</v>
      </c>
    </row>
    <row r="21" spans="2:9" x14ac:dyDescent="0.2">
      <c r="B21" t="s">
        <v>262</v>
      </c>
      <c r="C21" s="1"/>
      <c r="D21" s="43"/>
      <c r="E21" s="1"/>
      <c r="F21" s="1"/>
      <c r="I21" s="62">
        <v>33</v>
      </c>
    </row>
    <row r="22" spans="2:9" x14ac:dyDescent="0.2">
      <c r="B22" t="s">
        <v>263</v>
      </c>
      <c r="C22" s="1"/>
      <c r="D22" s="43"/>
      <c r="E22" s="1"/>
      <c r="F22" s="1"/>
      <c r="I22" s="62">
        <v>416</v>
      </c>
    </row>
    <row r="23" spans="2:9" x14ac:dyDescent="0.2">
      <c r="B23" t="s">
        <v>264</v>
      </c>
      <c r="C23" s="1"/>
      <c r="D23" s="43"/>
      <c r="E23" s="1"/>
      <c r="F23" s="1"/>
      <c r="I23" s="62">
        <v>14</v>
      </c>
    </row>
    <row r="24" spans="2:9" x14ac:dyDescent="0.2">
      <c r="B24" t="s">
        <v>265</v>
      </c>
      <c r="C24" s="1"/>
      <c r="D24" s="43"/>
      <c r="E24" s="1"/>
      <c r="F24" s="1"/>
      <c r="I24" s="62">
        <v>-1564</v>
      </c>
    </row>
    <row r="25" spans="2:9" x14ac:dyDescent="0.2">
      <c r="B25" t="s">
        <v>257</v>
      </c>
      <c r="C25" s="1"/>
      <c r="D25" s="43"/>
      <c r="E25" s="1"/>
      <c r="F25" s="1"/>
      <c r="I25" s="62">
        <v>-254</v>
      </c>
    </row>
    <row r="26" spans="2:9" x14ac:dyDescent="0.2">
      <c r="B26" t="s">
        <v>258</v>
      </c>
      <c r="C26" s="1"/>
      <c r="D26" s="43"/>
      <c r="E26" s="1"/>
      <c r="F26" s="1"/>
      <c r="I26" s="62">
        <v>-2</v>
      </c>
    </row>
    <row r="27" spans="2:9" ht="13.5" thickBot="1" x14ac:dyDescent="0.25">
      <c r="C27" s="1"/>
      <c r="D27" s="43"/>
      <c r="E27" s="1"/>
      <c r="F27" s="1"/>
      <c r="I27" s="47">
        <f>SUM(I18:I26)</f>
        <v>-1201</v>
      </c>
    </row>
    <row r="28" spans="2:9" ht="13.5" thickTop="1" x14ac:dyDescent="0.2">
      <c r="C28" s="1"/>
      <c r="D28" s="43"/>
      <c r="E28" s="1"/>
      <c r="F28" s="1"/>
      <c r="I28" s="48"/>
    </row>
    <row r="29" spans="2:9" x14ac:dyDescent="0.2">
      <c r="C29" s="1"/>
      <c r="D29" s="43"/>
      <c r="E29" s="1"/>
      <c r="F29" s="1"/>
      <c r="I29" s="48"/>
    </row>
  </sheetData>
  <mergeCells count="3">
    <mergeCell ref="A1:J1"/>
    <mergeCell ref="A3:J3"/>
    <mergeCell ref="A5:J5"/>
  </mergeCells>
  <phoneticPr fontId="2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28" workbookViewId="0">
      <selection activeCell="H52" sqref="H52"/>
    </sheetView>
  </sheetViews>
  <sheetFormatPr defaultRowHeight="12.75" x14ac:dyDescent="0.2"/>
  <cols>
    <col min="1" max="1" width="10.140625" bestFit="1" customWidth="1"/>
  </cols>
  <sheetData>
    <row r="2" spans="1:7" x14ac:dyDescent="0.2">
      <c r="A2" s="1" t="s">
        <v>55</v>
      </c>
    </row>
    <row r="4" spans="1:7" x14ac:dyDescent="0.2">
      <c r="A4" t="s">
        <v>120</v>
      </c>
      <c r="C4" s="1" t="s">
        <v>121</v>
      </c>
    </row>
    <row r="6" spans="1:7" x14ac:dyDescent="0.2">
      <c r="A6" s="35" t="s">
        <v>203</v>
      </c>
    </row>
    <row r="10" spans="1:7" x14ac:dyDescent="0.2">
      <c r="A10" t="s">
        <v>122</v>
      </c>
      <c r="G10" t="s">
        <v>123</v>
      </c>
    </row>
    <row r="11" spans="1:7" x14ac:dyDescent="0.2">
      <c r="B11" t="s">
        <v>205</v>
      </c>
    </row>
    <row r="15" spans="1:7" x14ac:dyDescent="0.2">
      <c r="A15" t="s">
        <v>124</v>
      </c>
      <c r="G15" t="s">
        <v>123</v>
      </c>
    </row>
    <row r="16" spans="1:7" x14ac:dyDescent="0.2">
      <c r="B16" t="s">
        <v>125</v>
      </c>
    </row>
    <row r="18" spans="1:8" x14ac:dyDescent="0.2">
      <c r="F18" s="9" t="s">
        <v>126</v>
      </c>
      <c r="G18" s="9"/>
      <c r="H18" s="9" t="s">
        <v>126</v>
      </c>
    </row>
    <row r="19" spans="1:8" x14ac:dyDescent="0.2">
      <c r="F19" s="9"/>
      <c r="G19" s="9"/>
      <c r="H19" s="9"/>
    </row>
    <row r="20" spans="1:8" x14ac:dyDescent="0.2">
      <c r="A20" s="1" t="s">
        <v>204</v>
      </c>
    </row>
    <row r="22" spans="1:8" x14ac:dyDescent="0.2">
      <c r="A22" t="s">
        <v>127</v>
      </c>
      <c r="F22" s="11">
        <v>2594.75</v>
      </c>
    </row>
    <row r="23" spans="1:8" x14ac:dyDescent="0.2">
      <c r="A23" t="s">
        <v>128</v>
      </c>
      <c r="F23" s="2">
        <v>480.66</v>
      </c>
    </row>
    <row r="25" spans="1:8" x14ac:dyDescent="0.2">
      <c r="A25" t="s">
        <v>129</v>
      </c>
      <c r="F25" s="2">
        <v>0</v>
      </c>
    </row>
    <row r="26" spans="1:8" x14ac:dyDescent="0.2">
      <c r="F26" s="20"/>
    </row>
    <row r="27" spans="1:8" x14ac:dyDescent="0.2">
      <c r="H27" s="11">
        <f>SUM(F22:F26)</f>
        <v>3075.41</v>
      </c>
    </row>
    <row r="29" spans="1:8" x14ac:dyDescent="0.2">
      <c r="A29" s="35" t="s">
        <v>206</v>
      </c>
      <c r="F29" s="2"/>
    </row>
    <row r="30" spans="1:8" x14ac:dyDescent="0.2">
      <c r="A30" s="10"/>
      <c r="F30" s="2">
        <v>105</v>
      </c>
    </row>
    <row r="31" spans="1:8" x14ac:dyDescent="0.2">
      <c r="A31" s="10"/>
      <c r="C31" s="35"/>
      <c r="F31" s="2">
        <v>4.08</v>
      </c>
    </row>
    <row r="32" spans="1:8" x14ac:dyDescent="0.2">
      <c r="A32" s="10"/>
      <c r="F32" s="20"/>
    </row>
    <row r="33" spans="1:8" x14ac:dyDescent="0.2">
      <c r="H33" s="2">
        <f>SUM(F30:F32)</f>
        <v>109.08</v>
      </c>
    </row>
    <row r="34" spans="1:8" x14ac:dyDescent="0.2">
      <c r="H34" s="20"/>
    </row>
    <row r="35" spans="1:8" x14ac:dyDescent="0.2">
      <c r="H35" s="11">
        <f>H27-H33</f>
        <v>2966.33</v>
      </c>
    </row>
    <row r="37" spans="1:8" x14ac:dyDescent="0.2">
      <c r="A37" s="35" t="s">
        <v>207</v>
      </c>
      <c r="H37" s="2">
        <v>0</v>
      </c>
    </row>
    <row r="38" spans="1:8" x14ac:dyDescent="0.2">
      <c r="H38" s="20"/>
    </row>
    <row r="40" spans="1:8" x14ac:dyDescent="0.2">
      <c r="A40" s="1" t="s">
        <v>208</v>
      </c>
      <c r="H40" s="11">
        <f>H35+H37</f>
        <v>2966.33</v>
      </c>
    </row>
    <row r="41" spans="1:8" ht="13.5" thickBot="1" x14ac:dyDescent="0.25">
      <c r="H41" s="44"/>
    </row>
    <row r="42" spans="1:8" ht="13.5" thickTop="1" x14ac:dyDescent="0.2"/>
    <row r="43" spans="1:8" x14ac:dyDescent="0.2">
      <c r="A43" t="s">
        <v>130</v>
      </c>
    </row>
    <row r="45" spans="1:8" x14ac:dyDescent="0.2">
      <c r="A45" s="1" t="s">
        <v>131</v>
      </c>
    </row>
    <row r="46" spans="1:8" x14ac:dyDescent="0.2">
      <c r="A46" t="s">
        <v>132</v>
      </c>
      <c r="H46" s="11">
        <f>REPORT!H37</f>
        <v>2699.35</v>
      </c>
    </row>
    <row r="47" spans="1:8" x14ac:dyDescent="0.2">
      <c r="A47" t="s">
        <v>134</v>
      </c>
      <c r="H47" s="26">
        <v>4080.72</v>
      </c>
    </row>
    <row r="48" spans="1:8" x14ac:dyDescent="0.2">
      <c r="H48" s="11"/>
    </row>
    <row r="49" spans="1:8" x14ac:dyDescent="0.2">
      <c r="A49" t="s">
        <v>133</v>
      </c>
      <c r="H49" s="26">
        <v>3813.74</v>
      </c>
    </row>
    <row r="51" spans="1:8" x14ac:dyDescent="0.2">
      <c r="A51" s="35" t="s">
        <v>238</v>
      </c>
      <c r="H51" s="28">
        <f>H46+H47-H49</f>
        <v>2966.33</v>
      </c>
    </row>
    <row r="52" spans="1:8" ht="13.5" thickBot="1" x14ac:dyDescent="0.25">
      <c r="H52" s="44"/>
    </row>
    <row r="53" spans="1:8" ht="13.5" thickTop="1" x14ac:dyDescent="0.2"/>
  </sheetData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opLeftCell="A31" workbookViewId="0">
      <selection activeCell="I62" sqref="I62"/>
    </sheetView>
  </sheetViews>
  <sheetFormatPr defaultRowHeight="12.75" x14ac:dyDescent="0.2"/>
  <cols>
    <col min="1" max="1" width="10.5703125" customWidth="1"/>
  </cols>
  <sheetData>
    <row r="1" spans="1: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x14ac:dyDescent="0.2">
      <c r="H2" s="11"/>
    </row>
    <row r="3" spans="1:9" ht="15.75" x14ac:dyDescent="0.25">
      <c r="A3" s="69" t="s">
        <v>61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236</v>
      </c>
      <c r="B4" s="69"/>
      <c r="C4" s="69"/>
      <c r="D4" s="69"/>
      <c r="E4" s="69"/>
      <c r="F4" s="69"/>
      <c r="G4" s="69"/>
      <c r="H4" s="69"/>
      <c r="I4" s="69"/>
    </row>
    <row r="5" spans="1:9" x14ac:dyDescent="0.2">
      <c r="H5" s="11"/>
    </row>
    <row r="6" spans="1:9" x14ac:dyDescent="0.2">
      <c r="A6" s="1" t="s">
        <v>62</v>
      </c>
      <c r="H6" s="32" t="s">
        <v>63</v>
      </c>
    </row>
    <row r="7" spans="1:9" x14ac:dyDescent="0.2">
      <c r="H7" s="11"/>
    </row>
    <row r="8" spans="1:9" x14ac:dyDescent="0.2">
      <c r="A8" t="s">
        <v>64</v>
      </c>
      <c r="H8" s="11"/>
    </row>
    <row r="9" spans="1:9" x14ac:dyDescent="0.2">
      <c r="H9" s="11"/>
    </row>
    <row r="10" spans="1:9" x14ac:dyDescent="0.2">
      <c r="A10" t="s">
        <v>65</v>
      </c>
    </row>
    <row r="11" spans="1:9" x14ac:dyDescent="0.2">
      <c r="A11" s="10"/>
      <c r="B11" s="35"/>
      <c r="H11" s="11"/>
    </row>
    <row r="12" spans="1:9" x14ac:dyDescent="0.2">
      <c r="A12" s="35"/>
      <c r="H12" s="45"/>
    </row>
    <row r="13" spans="1:9" x14ac:dyDescent="0.2">
      <c r="A13" s="35"/>
      <c r="H13" s="45"/>
    </row>
    <row r="14" spans="1:9" x14ac:dyDescent="0.2">
      <c r="H14" s="11"/>
    </row>
    <row r="15" spans="1:9" x14ac:dyDescent="0.2">
      <c r="A15" t="s">
        <v>66</v>
      </c>
    </row>
    <row r="16" spans="1:9" ht="13.5" thickBot="1" x14ac:dyDescent="0.25">
      <c r="A16" s="10"/>
      <c r="H16" s="36"/>
    </row>
    <row r="17" spans="1:8" ht="13.5" thickTop="1" x14ac:dyDescent="0.2">
      <c r="H17" s="11"/>
    </row>
    <row r="18" spans="1:8" x14ac:dyDescent="0.2">
      <c r="H18" s="11"/>
    </row>
    <row r="19" spans="1:8" x14ac:dyDescent="0.2">
      <c r="A19" s="35" t="s">
        <v>237</v>
      </c>
      <c r="H19" s="11"/>
    </row>
    <row r="20" spans="1:8" x14ac:dyDescent="0.2">
      <c r="H20" s="11"/>
    </row>
    <row r="21" spans="1:8" x14ac:dyDescent="0.2">
      <c r="E21" s="49" t="s">
        <v>67</v>
      </c>
      <c r="H21" s="11"/>
    </row>
    <row r="22" spans="1:8" x14ac:dyDescent="0.2">
      <c r="H22" s="11"/>
    </row>
    <row r="23" spans="1:8" x14ac:dyDescent="0.2">
      <c r="A23" t="s">
        <v>68</v>
      </c>
      <c r="E23" t="s">
        <v>69</v>
      </c>
      <c r="H23" s="11">
        <v>781.92</v>
      </c>
    </row>
    <row r="24" spans="1:8" x14ac:dyDescent="0.2">
      <c r="A24" t="s">
        <v>68</v>
      </c>
      <c r="E24" t="s">
        <v>70</v>
      </c>
      <c r="H24" s="11">
        <v>781.92</v>
      </c>
    </row>
    <row r="25" spans="1:8" x14ac:dyDescent="0.2">
      <c r="A25" t="s">
        <v>71</v>
      </c>
      <c r="E25" t="s">
        <v>72</v>
      </c>
      <c r="G25" t="s">
        <v>73</v>
      </c>
      <c r="H25" s="11">
        <v>1000</v>
      </c>
    </row>
    <row r="26" spans="1:8" x14ac:dyDescent="0.2">
      <c r="E26" t="s">
        <v>74</v>
      </c>
      <c r="G26" t="s">
        <v>73</v>
      </c>
      <c r="H26" s="11"/>
    </row>
    <row r="27" spans="1:8" x14ac:dyDescent="0.2">
      <c r="A27" t="s">
        <v>75</v>
      </c>
      <c r="E27" t="s">
        <v>76</v>
      </c>
      <c r="H27" s="11">
        <v>90</v>
      </c>
    </row>
    <row r="28" spans="1:8" x14ac:dyDescent="0.2">
      <c r="A28" t="s">
        <v>77</v>
      </c>
      <c r="E28" t="s">
        <v>76</v>
      </c>
      <c r="H28" s="11">
        <v>667</v>
      </c>
    </row>
    <row r="29" spans="1:8" x14ac:dyDescent="0.2">
      <c r="A29" t="s">
        <v>78</v>
      </c>
      <c r="E29" t="s">
        <v>79</v>
      </c>
      <c r="H29" s="11">
        <v>201.94</v>
      </c>
    </row>
    <row r="30" spans="1:8" x14ac:dyDescent="0.2">
      <c r="A30" t="s">
        <v>80</v>
      </c>
      <c r="E30" t="s">
        <v>79</v>
      </c>
      <c r="H30" s="11">
        <v>35.340000000000003</v>
      </c>
    </row>
    <row r="31" spans="1:8" x14ac:dyDescent="0.2">
      <c r="A31" t="s">
        <v>81</v>
      </c>
      <c r="E31" t="s">
        <v>76</v>
      </c>
      <c r="H31" s="11">
        <v>250</v>
      </c>
    </row>
    <row r="32" spans="1:8" x14ac:dyDescent="0.2">
      <c r="A32" t="s">
        <v>82</v>
      </c>
      <c r="E32" t="s">
        <v>83</v>
      </c>
      <c r="H32" s="11">
        <v>237.45</v>
      </c>
    </row>
    <row r="33" spans="1:8" x14ac:dyDescent="0.2">
      <c r="A33" t="s">
        <v>84</v>
      </c>
      <c r="E33" t="s">
        <v>69</v>
      </c>
      <c r="H33" s="11">
        <v>677.86</v>
      </c>
    </row>
    <row r="34" spans="1:8" x14ac:dyDescent="0.2">
      <c r="A34" t="s">
        <v>142</v>
      </c>
      <c r="E34" t="s">
        <v>79</v>
      </c>
      <c r="H34" s="11">
        <v>387.28</v>
      </c>
    </row>
    <row r="35" spans="1:8" x14ac:dyDescent="0.2">
      <c r="A35" s="35" t="s">
        <v>147</v>
      </c>
      <c r="E35" s="35" t="s">
        <v>148</v>
      </c>
      <c r="H35" s="11">
        <v>503</v>
      </c>
    </row>
    <row r="36" spans="1:8" x14ac:dyDescent="0.2">
      <c r="A36" s="35" t="s">
        <v>82</v>
      </c>
      <c r="E36" s="35" t="s">
        <v>79</v>
      </c>
      <c r="H36" s="11">
        <v>329</v>
      </c>
    </row>
    <row r="37" spans="1:8" x14ac:dyDescent="0.2">
      <c r="H37" s="11"/>
    </row>
    <row r="38" spans="1:8" ht="13.5" thickBot="1" x14ac:dyDescent="0.25">
      <c r="H38" s="34">
        <f>SUM(H23:H36)</f>
        <v>5942.71</v>
      </c>
    </row>
    <row r="39" spans="1:8" ht="13.5" thickTop="1" x14ac:dyDescent="0.2">
      <c r="H39" s="11"/>
    </row>
    <row r="40" spans="1:8" x14ac:dyDescent="0.2">
      <c r="A40" t="s">
        <v>85</v>
      </c>
      <c r="H40" s="11"/>
    </row>
    <row r="41" spans="1:8" x14ac:dyDescent="0.2">
      <c r="H41" s="11"/>
    </row>
    <row r="42" spans="1:8" x14ac:dyDescent="0.2">
      <c r="A42" s="1" t="s">
        <v>86</v>
      </c>
      <c r="H42" s="11"/>
    </row>
    <row r="43" spans="1:8" x14ac:dyDescent="0.2">
      <c r="H43" s="11"/>
    </row>
    <row r="44" spans="1:8" x14ac:dyDescent="0.2">
      <c r="A44" s="1" t="s">
        <v>87</v>
      </c>
      <c r="H44" s="11"/>
    </row>
    <row r="45" spans="1:8" x14ac:dyDescent="0.2">
      <c r="A45" s="1"/>
      <c r="H45" s="11"/>
    </row>
    <row r="46" spans="1:8" x14ac:dyDescent="0.2">
      <c r="A46" s="1" t="s">
        <v>234</v>
      </c>
      <c r="H46" s="11"/>
    </row>
    <row r="47" spans="1:8" x14ac:dyDescent="0.2">
      <c r="A47" s="35"/>
      <c r="H47" s="11"/>
    </row>
    <row r="48" spans="1:8" x14ac:dyDescent="0.2">
      <c r="A48" s="35"/>
      <c r="H48" s="11"/>
    </row>
    <row r="49" spans="1:9" x14ac:dyDescent="0.2">
      <c r="A49" s="1"/>
      <c r="H49" s="11"/>
    </row>
    <row r="50" spans="1:9" x14ac:dyDescent="0.2">
      <c r="A50" s="1" t="s">
        <v>88</v>
      </c>
      <c r="H50" s="11"/>
    </row>
    <row r="51" spans="1:9" x14ac:dyDescent="0.2">
      <c r="A51" s="35" t="s">
        <v>233</v>
      </c>
      <c r="H51" s="11"/>
    </row>
    <row r="52" spans="1:9" x14ac:dyDescent="0.2">
      <c r="A52" t="s">
        <v>149</v>
      </c>
      <c r="D52">
        <v>0</v>
      </c>
      <c r="H52" s="11"/>
    </row>
    <row r="53" spans="1:9" x14ac:dyDescent="0.2">
      <c r="H53" s="11"/>
    </row>
    <row r="54" spans="1:9" x14ac:dyDescent="0.2">
      <c r="A54" s="1" t="s">
        <v>89</v>
      </c>
      <c r="H54" s="11"/>
    </row>
    <row r="55" spans="1:9" x14ac:dyDescent="0.2">
      <c r="A55" s="1"/>
      <c r="H55" s="11"/>
    </row>
    <row r="56" spans="1:9" x14ac:dyDescent="0.2">
      <c r="H56" s="11"/>
    </row>
    <row r="57" spans="1:9" x14ac:dyDescent="0.2">
      <c r="A57" s="1" t="s">
        <v>90</v>
      </c>
      <c r="B57" s="37"/>
      <c r="C57" s="37"/>
      <c r="D57" s="37"/>
      <c r="E57" s="37"/>
      <c r="F57" s="37"/>
      <c r="G57" s="37"/>
      <c r="H57" s="38"/>
      <c r="I57" s="37"/>
    </row>
    <row r="58" spans="1:9" x14ac:dyDescent="0.2">
      <c r="A58" s="35" t="s">
        <v>91</v>
      </c>
      <c r="B58" s="37"/>
      <c r="C58" s="37"/>
      <c r="D58" s="37"/>
      <c r="E58" s="37"/>
      <c r="F58" s="37"/>
      <c r="G58" s="37"/>
      <c r="H58" s="38"/>
      <c r="I58" s="37"/>
    </row>
    <row r="59" spans="1:9" x14ac:dyDescent="0.2">
      <c r="A59" s="35" t="s">
        <v>231</v>
      </c>
      <c r="B59" s="37"/>
      <c r="C59" s="37"/>
      <c r="D59" s="37"/>
      <c r="E59" s="37"/>
      <c r="F59" s="37"/>
      <c r="G59" s="37"/>
      <c r="H59" s="38"/>
      <c r="I59" s="37"/>
    </row>
    <row r="60" spans="1:9" x14ac:dyDescent="0.2">
      <c r="A60" s="35" t="s">
        <v>267</v>
      </c>
      <c r="B60" s="37"/>
      <c r="C60" s="37"/>
      <c r="D60" s="37"/>
      <c r="E60" s="37"/>
      <c r="F60" s="37"/>
      <c r="G60" s="37"/>
      <c r="H60" s="38"/>
      <c r="I60" s="37"/>
    </row>
    <row r="61" spans="1:9" x14ac:dyDescent="0.2">
      <c r="A61" s="35"/>
      <c r="B61" s="37"/>
      <c r="C61" s="37"/>
      <c r="D61" s="37"/>
      <c r="E61" s="37"/>
      <c r="F61" s="37"/>
      <c r="G61" s="37"/>
      <c r="H61" s="38"/>
      <c r="I61" s="37"/>
    </row>
    <row r="62" spans="1:9" x14ac:dyDescent="0.2">
      <c r="A62" s="35" t="s">
        <v>232</v>
      </c>
      <c r="B62" s="37"/>
      <c r="C62" s="37"/>
      <c r="D62" s="37"/>
      <c r="E62" s="37"/>
      <c r="F62" s="37"/>
      <c r="G62" s="37"/>
      <c r="H62" s="38"/>
      <c r="I62" s="37"/>
    </row>
    <row r="63" spans="1:9" x14ac:dyDescent="0.2">
      <c r="A63" s="35" t="s">
        <v>92</v>
      </c>
      <c r="B63" s="37"/>
      <c r="C63" s="37"/>
      <c r="D63" s="37"/>
      <c r="E63" s="37"/>
      <c r="F63" s="37"/>
      <c r="G63" s="37"/>
      <c r="H63" s="38"/>
      <c r="I63" s="37"/>
    </row>
    <row r="64" spans="1:9" x14ac:dyDescent="0.2">
      <c r="H64" s="11"/>
    </row>
    <row r="65" spans="1:8" x14ac:dyDescent="0.2">
      <c r="H65" s="11"/>
    </row>
    <row r="66" spans="1:8" x14ac:dyDescent="0.2">
      <c r="A66" s="1" t="s">
        <v>93</v>
      </c>
      <c r="H66" s="11"/>
    </row>
    <row r="67" spans="1:8" x14ac:dyDescent="0.2">
      <c r="H67" s="11"/>
    </row>
    <row r="68" spans="1:8" x14ac:dyDescent="0.2">
      <c r="A68" s="1" t="s">
        <v>94</v>
      </c>
      <c r="H68" s="11"/>
    </row>
    <row r="69" spans="1:8" x14ac:dyDescent="0.2">
      <c r="H69" s="11"/>
    </row>
    <row r="70" spans="1:8" x14ac:dyDescent="0.2">
      <c r="A70" s="1" t="s">
        <v>95</v>
      </c>
      <c r="H70" s="11"/>
    </row>
    <row r="71" spans="1:8" x14ac:dyDescent="0.2">
      <c r="H71" s="11"/>
    </row>
    <row r="72" spans="1:8" x14ac:dyDescent="0.2">
      <c r="A72" s="1" t="s">
        <v>96</v>
      </c>
      <c r="H72" s="11"/>
    </row>
    <row r="73" spans="1:8" x14ac:dyDescent="0.2">
      <c r="H73" s="11"/>
    </row>
    <row r="74" spans="1:8" x14ac:dyDescent="0.2">
      <c r="A74" s="1" t="s">
        <v>187</v>
      </c>
      <c r="H74" s="11"/>
    </row>
    <row r="75" spans="1:8" x14ac:dyDescent="0.2">
      <c r="A75" s="35"/>
      <c r="H75" s="11"/>
    </row>
    <row r="76" spans="1:8" x14ac:dyDescent="0.2">
      <c r="A76" s="35"/>
      <c r="H76" s="11"/>
    </row>
    <row r="77" spans="1:8" x14ac:dyDescent="0.2">
      <c r="A77" s="35"/>
      <c r="H77" s="11"/>
    </row>
    <row r="78" spans="1:8" x14ac:dyDescent="0.2">
      <c r="A78" s="35"/>
      <c r="H78" s="11"/>
    </row>
    <row r="79" spans="1:8" x14ac:dyDescent="0.2">
      <c r="A79" s="35"/>
      <c r="H79" s="11"/>
    </row>
    <row r="80" spans="1:8" x14ac:dyDescent="0.2">
      <c r="A80" s="35"/>
      <c r="H80" s="11"/>
    </row>
    <row r="81" spans="1:8" x14ac:dyDescent="0.2">
      <c r="A81" s="35"/>
      <c r="H81" s="11"/>
    </row>
    <row r="82" spans="1:8" x14ac:dyDescent="0.2">
      <c r="H82" s="11"/>
    </row>
    <row r="83" spans="1:8" x14ac:dyDescent="0.2">
      <c r="A83" t="s">
        <v>97</v>
      </c>
      <c r="E83" t="s">
        <v>98</v>
      </c>
      <c r="H83" s="11"/>
    </row>
    <row r="84" spans="1:8" x14ac:dyDescent="0.2">
      <c r="A84" t="s">
        <v>99</v>
      </c>
      <c r="E84" s="35" t="s">
        <v>235</v>
      </c>
      <c r="H84" s="11"/>
    </row>
    <row r="85" spans="1:8" x14ac:dyDescent="0.2">
      <c r="H85" s="11"/>
    </row>
    <row r="86" spans="1:8" x14ac:dyDescent="0.2">
      <c r="H86" s="11"/>
    </row>
    <row r="87" spans="1:8" x14ac:dyDescent="0.2">
      <c r="H87" s="11"/>
    </row>
    <row r="88" spans="1:8" x14ac:dyDescent="0.2">
      <c r="A88" t="s">
        <v>100</v>
      </c>
      <c r="E88" t="s">
        <v>101</v>
      </c>
      <c r="H88" s="11"/>
    </row>
    <row r="89" spans="1:8" x14ac:dyDescent="0.2">
      <c r="H89" s="11"/>
    </row>
  </sheetData>
  <mergeCells count="3">
    <mergeCell ref="A1:I1"/>
    <mergeCell ref="A3:I3"/>
    <mergeCell ref="A4:I4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Cashbook</vt:lpstr>
      <vt:lpstr>Paths Cashbook</vt:lpstr>
      <vt:lpstr>Forecast</vt:lpstr>
      <vt:lpstr>BUDGET 2015-16</vt:lpstr>
      <vt:lpstr>REPORT</vt:lpstr>
      <vt:lpstr>RETURN</vt:lpstr>
      <vt:lpstr>VARIANCES</vt:lpstr>
      <vt:lpstr>BANK REC</vt:lpstr>
      <vt:lpstr>Asset list etc</vt:lpstr>
      <vt:lpstr>Asset Register</vt:lpstr>
      <vt:lpstr>'Asset list etc'!Print_Titles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Avery</dc:creator>
  <cp:lastModifiedBy>Rachel</cp:lastModifiedBy>
  <cp:lastPrinted>2016-05-18T13:01:21Z</cp:lastPrinted>
  <dcterms:created xsi:type="dcterms:W3CDTF">1996-10-14T23:33:28Z</dcterms:created>
  <dcterms:modified xsi:type="dcterms:W3CDTF">2017-03-20T20:36:46Z</dcterms:modified>
</cp:coreProperties>
</file>